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publishItems="1" defaultThemeVersion="124226"/>
  <mc:AlternateContent xmlns:mc="http://schemas.openxmlformats.org/markup-compatibility/2006">
    <mc:Choice Requires="x15">
      <x15ac:absPath xmlns:x15ac="http://schemas.microsoft.com/office/spreadsheetml/2010/11/ac" url="https://kcomgroupplc.sharepoint.com/sites/KCOMWholesale/Shared Documents/Product Development/Forms/Order Forms/Leased Lines/current/"/>
    </mc:Choice>
  </mc:AlternateContent>
  <xr:revisionPtr revIDLastSave="30" documentId="8_{491C90F8-BEAD-4A58-9B94-7B5BABE40E6B}" xr6:coauthVersionLast="47" xr6:coauthVersionMax="47" xr10:uidLastSave="{6F6CC7EE-D9F0-4A29-B460-1C6BB8BF6096}"/>
  <workbookProtection workbookAlgorithmName="SHA-512" workbookHashValue="e1TFnQKmKa80J/F0kIc4rhkwDjwR4gI+/3YU0QwcYUwC/l5xFIw7zDJFuQrd0Sh4FbyJNszwOVpkWi4uDkiB7g==" workbookSaltValue="9+i2Osf9FSF/uf1yRLAwlQ==" workbookSpinCount="100000" lockStructure="1"/>
  <bookViews>
    <workbookView xWindow="-120" yWindow="-120" windowWidth="29040" windowHeight="15720" tabRatio="865" xr2:uid="{00000000-000D-0000-FFFF-FFFF00000000}"/>
  </bookViews>
  <sheets>
    <sheet name="Introduction" sheetId="1" r:id="rId1"/>
    <sheet name="CP &amp; Installation Detail" sheetId="2" r:id="rId2"/>
    <sheet name="Pricing &amp; Billing Detail" sheetId="3" r:id="rId3"/>
    <sheet name="Single Order Summary" sheetId="9" r:id="rId4"/>
    <sheet name="Multi CP &amp; Installation Detail " sheetId="13" state="hidden" r:id="rId5"/>
    <sheet name="Multi Pricing &amp; Billing Detail" sheetId="14" state="hidden" r:id="rId6"/>
    <sheet name="Multi Order Summary" sheetId="12" state="hidden" r:id="rId7"/>
    <sheet name="Ethernet Direct Access Costs" sheetId="7" state="hidden" r:id="rId8"/>
    <sheet name="Ethernet Connect Access Costs" sheetId="8" state="hidden" r:id="rId9"/>
    <sheet name="OWAS" sheetId="10" state="hidden" r:id="rId10"/>
    <sheet name="Data Connect Access Costs" sheetId="6" state="hidden" r:id="rId11"/>
    <sheet name="Data Direct Access Costs" sheetId="5" state="hidden" r:id="rId12"/>
  </sheets>
  <definedNames>
    <definedName name="DataConnectAccessService">'CP &amp; Installation Detail'!$T$11:$T$15</definedName>
    <definedName name="DataDirectAccessService">'CP &amp; Installation Detail'!$T$11:$T$15</definedName>
    <definedName name="EthernetConnectAccessService">'CP &amp; Installation Detail'!$V$11:$V$16</definedName>
    <definedName name="EthernetDirectAccessService">'CP &amp; Installation Detail'!$V$11:$V$16</definedName>
    <definedName name="OpticalWaveAccessService">'CP &amp; Installation Detail'!$W$11:$W$15</definedName>
    <definedName name="_xlnm.Print_Area" localSheetId="1" publishToServer="1">'CP &amp; Installation Detail'!$B$2:$J$45</definedName>
    <definedName name="_xlnm.Print_Area" localSheetId="6">'Multi Order Summary'!$B$2:$M$30</definedName>
    <definedName name="_xlnm.Print_Area" localSheetId="2" publishToServer="1">'Pricing &amp; Billing Detail'!$B$2:$G$39</definedName>
    <definedName name="_xlnm.Print_Area" localSheetId="3">'Single Order Summary'!$B$2:$G$36</definedName>
    <definedName name="Z_EA79FFD9_D4AE_4A52_9D37_2D3CF5E12528_.wvu.Cols" localSheetId="2" hidden="1">'Pricing &amp; Billing Detail'!$I:$N</definedName>
    <definedName name="Z_EA79FFD9_D4AE_4A52_9D37_2D3CF5E12528_.wvu.PrintArea" localSheetId="1" hidden="1">'CP &amp; Installation Detail'!$B$2:$J$45</definedName>
    <definedName name="Z_EA79FFD9_D4AE_4A52_9D37_2D3CF5E12528_.wvu.PrintArea" localSheetId="2" hidden="1">'Pricing &amp; Billing Detail'!$B$2:$G$39</definedName>
    <definedName name="Z_EA79FFD9_D4AE_4A52_9D37_2D3CF5E12528_.wvu.Rows" localSheetId="1" hidden="1">'CP &amp; Installation Detail'!$85:$1048576,'CP &amp; Installation Detail'!$47:$84</definedName>
    <definedName name="Z_EA79FFD9_D4AE_4A52_9D37_2D3CF5E12528_.wvu.Rows" localSheetId="0" hidden="1">Introduction!$28:$1048576,Introduction!$24:$25,Introduction!$27:$27</definedName>
    <definedName name="Z_EA79FFD9_D4AE_4A52_9D37_2D3CF5E12528_.wvu.Rows" localSheetId="3" hidden="1">'Single Order Summary'!$40:$1048576,'Single Order Summary'!$33:$39</definedName>
  </definedNames>
  <calcPr calcId="191028"/>
  <customWorkbookViews>
    <customWorkbookView name="p" guid="{EA79FFD9-D4AE-4A52-9D37-2D3CF5E12528}" maximized="1" xWindow="-8" yWindow="-8" windowWidth="1696" windowHeight="1026" tabRatio="865"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7" l="1"/>
  <c r="H1" i="7"/>
  <c r="D31" i="7" s="1"/>
  <c r="M9" i="3" s="1"/>
  <c r="H1" i="8"/>
  <c r="D31" i="8" s="1"/>
  <c r="M10" i="3" s="1"/>
  <c r="E31" i="8"/>
  <c r="F31" i="7"/>
  <c r="E31" i="7"/>
  <c r="C31" i="7"/>
  <c r="K19" i="7"/>
  <c r="A19" i="7" s="1"/>
  <c r="K18" i="7"/>
  <c r="A18" i="7"/>
  <c r="K17" i="7"/>
  <c r="A17" i="7" s="1"/>
  <c r="A16" i="7"/>
  <c r="K15" i="7"/>
  <c r="A15" i="7"/>
  <c r="K14" i="7"/>
  <c r="A14" i="7"/>
  <c r="K13" i="7"/>
  <c r="A13" i="7"/>
  <c r="K12" i="7"/>
  <c r="A12" i="7" s="1"/>
  <c r="K11" i="7"/>
  <c r="A11" i="7"/>
  <c r="K10" i="7"/>
  <c r="A10" i="7"/>
  <c r="K9" i="7"/>
  <c r="A9" i="7"/>
  <c r="K8" i="7"/>
  <c r="A8" i="7" s="1"/>
  <c r="K7" i="7"/>
  <c r="A7" i="7"/>
  <c r="K6" i="7"/>
  <c r="A6" i="7"/>
  <c r="K5" i="7"/>
  <c r="K4" i="7"/>
  <c r="A4" i="7" s="1"/>
  <c r="K3" i="7"/>
  <c r="A3" i="7"/>
  <c r="K2" i="7"/>
  <c r="A2" i="7"/>
  <c r="F31" i="8"/>
  <c r="C31" i="8"/>
  <c r="K20" i="8"/>
  <c r="A20" i="8" s="1"/>
  <c r="K19" i="8"/>
  <c r="A19" i="8"/>
  <c r="K18" i="8"/>
  <c r="A18" i="8" s="1"/>
  <c r="K17" i="8"/>
  <c r="A17" i="8"/>
  <c r="A16" i="8"/>
  <c r="K15" i="8"/>
  <c r="A15" i="8"/>
  <c r="K14" i="8"/>
  <c r="A14" i="8"/>
  <c r="K13" i="8"/>
  <c r="A13" i="8"/>
  <c r="K12" i="8"/>
  <c r="A12" i="8"/>
  <c r="K11" i="8"/>
  <c r="A11" i="8"/>
  <c r="K10" i="8"/>
  <c r="A10" i="8"/>
  <c r="K9" i="8"/>
  <c r="A9" i="8" s="1"/>
  <c r="K8" i="8"/>
  <c r="A8" i="8"/>
  <c r="K7" i="8"/>
  <c r="A7" i="8"/>
  <c r="K6" i="8"/>
  <c r="A6" i="8"/>
  <c r="K5" i="8"/>
  <c r="A5" i="8" s="1"/>
  <c r="K4" i="8"/>
  <c r="A4" i="8"/>
  <c r="K3" i="8"/>
  <c r="A3" i="8"/>
  <c r="K2" i="8"/>
  <c r="A2" i="8"/>
  <c r="G31" i="8" l="1"/>
  <c r="N10" i="3" s="1"/>
  <c r="G31" i="7"/>
  <c r="N9" i="3" s="1"/>
  <c r="V1" i="2"/>
  <c r="F2" i="10"/>
  <c r="C2" i="10"/>
  <c r="D8" i="10" s="1"/>
  <c r="D13" i="5"/>
  <c r="D14" i="5"/>
  <c r="D15" i="5"/>
  <c r="D16" i="5"/>
  <c r="D17" i="5"/>
  <c r="D18" i="5"/>
  <c r="D19" i="5"/>
  <c r="D20" i="5"/>
  <c r="D12" i="5"/>
  <c r="C29" i="6"/>
  <c r="C30" i="5"/>
  <c r="C29" i="5"/>
  <c r="K21" i="14" a="1"/>
  <c r="K21" i="14" s="1"/>
  <c r="C7" i="14"/>
  <c r="H8" i="12" s="1"/>
  <c r="C8" i="14"/>
  <c r="C9" i="14"/>
  <c r="C10" i="14"/>
  <c r="C11" i="14"/>
  <c r="C13" i="14"/>
  <c r="C14" i="14"/>
  <c r="C15" i="14"/>
  <c r="C16" i="14"/>
  <c r="C17" i="14"/>
  <c r="C18" i="14"/>
  <c r="C19" i="14"/>
  <c r="C20" i="14"/>
  <c r="C21" i="14"/>
  <c r="C22" i="14"/>
  <c r="C23" i="14"/>
  <c r="C24" i="14"/>
  <c r="C25" i="14"/>
  <c r="C26" i="14"/>
  <c r="C12" i="14"/>
  <c r="D7" i="14"/>
  <c r="D9" i="14"/>
  <c r="D10" i="14"/>
  <c r="D11" i="14"/>
  <c r="D12" i="14"/>
  <c r="D13" i="14"/>
  <c r="D14" i="14"/>
  <c r="D15" i="14"/>
  <c r="D16" i="14"/>
  <c r="D17" i="14"/>
  <c r="D18" i="14"/>
  <c r="D19" i="14"/>
  <c r="D20" i="14"/>
  <c r="D21" i="14"/>
  <c r="D22" i="14"/>
  <c r="D23" i="14"/>
  <c r="D24" i="14"/>
  <c r="D25" i="14"/>
  <c r="D26" i="14"/>
  <c r="D8" i="14"/>
  <c r="D9" i="3"/>
  <c r="AG9" i="14" l="1"/>
  <c r="AH9" i="14"/>
  <c r="AI9" i="14"/>
  <c r="AJ9" i="14"/>
  <c r="AK9" i="14"/>
  <c r="AL9" i="14"/>
  <c r="AM9" i="14"/>
  <c r="AN9" i="14"/>
  <c r="AO9" i="14"/>
  <c r="AP9" i="14"/>
  <c r="AQ9" i="14"/>
  <c r="AR9" i="14"/>
  <c r="AS9" i="14"/>
  <c r="AT9" i="14"/>
  <c r="AU9" i="14"/>
  <c r="AV9" i="14"/>
  <c r="AW9" i="14"/>
  <c r="AX9" i="14"/>
  <c r="AY9" i="14"/>
  <c r="AF9" i="14"/>
  <c r="I8" i="10"/>
  <c r="G8" i="10"/>
  <c r="AT8" i="14"/>
  <c r="AU8" i="14"/>
  <c r="AV8" i="14"/>
  <c r="AX8" i="14"/>
  <c r="AY8" i="14"/>
  <c r="M8" i="14"/>
  <c r="N8" i="14"/>
  <c r="O8" i="14"/>
  <c r="P8" i="14"/>
  <c r="Q8" i="14"/>
  <c r="R8" i="14"/>
  <c r="S8" i="14"/>
  <c r="T8" i="14"/>
  <c r="U8" i="14"/>
  <c r="V8" i="14"/>
  <c r="W8" i="14"/>
  <c r="X8" i="14"/>
  <c r="Y8" i="14"/>
  <c r="Z8" i="14"/>
  <c r="AA8" i="14"/>
  <c r="AB8" i="14"/>
  <c r="AC8" i="14"/>
  <c r="AD8" i="14"/>
  <c r="AE8" i="14"/>
  <c r="L8" i="14"/>
  <c r="F22" i="14" l="1"/>
  <c r="V9" i="14"/>
  <c r="AD9" i="14"/>
  <c r="AC9" i="14"/>
  <c r="Z9" i="14"/>
  <c r="Y9" i="14"/>
  <c r="U9" i="14"/>
  <c r="T9" i="14"/>
  <c r="R9" i="14"/>
  <c r="Q9" i="14"/>
  <c r="P9" i="14"/>
  <c r="N9" i="14"/>
  <c r="AB9" i="14"/>
  <c r="M9" i="14"/>
  <c r="S9" i="14"/>
  <c r="AE9" i="14"/>
  <c r="AA9" i="14"/>
  <c r="O9" i="14"/>
  <c r="W9" i="14"/>
  <c r="X9" i="14"/>
  <c r="L9" i="14"/>
  <c r="H8" i="10"/>
  <c r="AW8" i="14"/>
  <c r="AS8" i="14"/>
  <c r="AR8" i="14"/>
  <c r="AQ8" i="14"/>
  <c r="AP8" i="14"/>
  <c r="AO8" i="14"/>
  <c r="AN8" i="14"/>
  <c r="AM8" i="14"/>
  <c r="AL8" i="14"/>
  <c r="AK8" i="14"/>
  <c r="AJ8" i="14"/>
  <c r="AI8" i="14"/>
  <c r="AH8" i="14"/>
  <c r="AG8" i="14"/>
  <c r="AF8" i="14"/>
  <c r="L7" i="14"/>
  <c r="E18" i="14"/>
  <c r="E19" i="14"/>
  <c r="E20" i="14"/>
  <c r="E21" i="14"/>
  <c r="E22" i="14"/>
  <c r="E23" i="14"/>
  <c r="E24" i="14"/>
  <c r="F25" i="14"/>
  <c r="E26" i="14"/>
  <c r="B22" i="14"/>
  <c r="B23" i="14"/>
  <c r="B24" i="14"/>
  <c r="B25" i="14"/>
  <c r="B26" i="14"/>
  <c r="B8" i="14"/>
  <c r="B9" i="14"/>
  <c r="B10" i="14"/>
  <c r="B11" i="14"/>
  <c r="B12" i="14"/>
  <c r="B13" i="14"/>
  <c r="B14" i="14"/>
  <c r="B15" i="14"/>
  <c r="B16" i="14"/>
  <c r="B17" i="14"/>
  <c r="B18" i="14"/>
  <c r="B19" i="14"/>
  <c r="B20" i="14"/>
  <c r="B21" i="14"/>
  <c r="B7" i="14"/>
  <c r="F19" i="14" l="1"/>
  <c r="F21" i="14"/>
  <c r="F24" i="14"/>
  <c r="F18" i="14"/>
  <c r="F26" i="14"/>
  <c r="F23" i="14"/>
  <c r="F20" i="14"/>
  <c r="E25" i="14"/>
  <c r="P7" i="14"/>
  <c r="E11" i="14" s="1"/>
  <c r="U7" i="14"/>
  <c r="E16" i="14" s="1"/>
  <c r="M7" i="14"/>
  <c r="E8" i="14" s="1"/>
  <c r="Q7" i="14"/>
  <c r="E12" i="14" s="1"/>
  <c r="V7" i="14"/>
  <c r="E17" i="14" s="1"/>
  <c r="R7" i="14"/>
  <c r="E13" i="14" s="1"/>
  <c r="Y7" i="14"/>
  <c r="O7" i="14"/>
  <c r="E10" i="14" s="1"/>
  <c r="T7" i="14"/>
  <c r="E15" i="14" s="1"/>
  <c r="X7" i="14"/>
  <c r="AD7" i="14"/>
  <c r="AC7" i="14"/>
  <c r="AA7" i="14"/>
  <c r="Z7" i="14"/>
  <c r="N7" i="14"/>
  <c r="E9" i="14" s="1"/>
  <c r="S7" i="14"/>
  <c r="E14" i="14" s="1"/>
  <c r="W7" i="14"/>
  <c r="AE7" i="14"/>
  <c r="E7" i="14"/>
  <c r="AB7" i="14"/>
  <c r="T4" i="13"/>
  <c r="T3" i="13"/>
  <c r="C9" i="3" l="1"/>
  <c r="N11" i="3" l="1"/>
  <c r="R3" i="14"/>
  <c r="M28" i="14"/>
  <c r="F8" i="10"/>
  <c r="C8" i="10"/>
  <c r="M11" i="3" l="1"/>
  <c r="Q3" i="14"/>
  <c r="D15" i="9" l="1"/>
  <c r="D14" i="9"/>
  <c r="P3" i="14" l="1"/>
  <c r="D6" i="9" l="1"/>
  <c r="D16" i="9"/>
  <c r="D10" i="9" l="1"/>
  <c r="D7" i="9" l="1"/>
  <c r="B26" i="5" l="1"/>
  <c r="B25" i="5"/>
  <c r="B25" i="6"/>
  <c r="B26" i="6"/>
  <c r="J2" i="6"/>
  <c r="J3" i="6"/>
  <c r="J4" i="6"/>
  <c r="J5" i="6"/>
  <c r="J6" i="6"/>
  <c r="J7" i="6"/>
  <c r="J8" i="6"/>
  <c r="J9" i="6"/>
  <c r="M3" i="14"/>
  <c r="C31" i="6"/>
  <c r="B30" i="5"/>
  <c r="B29" i="5"/>
  <c r="M7" i="3"/>
  <c r="E9" i="3" s="1"/>
  <c r="D25" i="5" l="1"/>
  <c r="B31" i="5" s="1"/>
  <c r="O3" i="14"/>
  <c r="M8" i="3"/>
  <c r="B31" i="6" a="1"/>
  <c r="B31" i="6" s="1"/>
  <c r="B33" i="6"/>
  <c r="N8" i="3" l="1"/>
  <c r="D8" i="9"/>
  <c r="AU7" i="14" l="1"/>
  <c r="AX7" i="14"/>
  <c r="AW7" i="14"/>
  <c r="AG7" i="14" l="1"/>
  <c r="F8" i="14" s="1"/>
  <c r="AT7" i="14"/>
  <c r="AF7" i="14"/>
  <c r="F7" i="14" s="1"/>
  <c r="H9" i="12" s="1"/>
  <c r="I9" i="12" s="1"/>
  <c r="AH7" i="14"/>
  <c r="F9" i="14" s="1"/>
  <c r="AK7" i="14"/>
  <c r="F12" i="14" s="1"/>
  <c r="AI7" i="14"/>
  <c r="F10" i="14" s="1"/>
  <c r="AN7" i="14"/>
  <c r="F15" i="14" s="1"/>
  <c r="AV7" i="14"/>
  <c r="AQ7" i="14"/>
  <c r="AS7" i="14"/>
  <c r="AJ7" i="14"/>
  <c r="F11" i="14" s="1"/>
  <c r="AO7" i="14"/>
  <c r="F16" i="14" s="1"/>
  <c r="AL7" i="14"/>
  <c r="F13" i="14" s="1"/>
  <c r="AY7" i="14"/>
  <c r="AR7" i="14"/>
  <c r="AP7" i="14"/>
  <c r="F17" i="14" s="1"/>
  <c r="AM7" i="14"/>
  <c r="F14" i="14" s="1"/>
  <c r="H7" i="12" l="1"/>
  <c r="H11" i="12" s="1"/>
  <c r="K9" i="12"/>
  <c r="N3" i="14"/>
  <c r="K7" i="12" l="1"/>
  <c r="I7" i="12"/>
  <c r="N7" i="3"/>
  <c r="F9" i="3" s="1"/>
  <c r="D9" i="9" l="1"/>
  <c r="K8" i="12" l="1"/>
  <c r="K11" i="12" s="1"/>
  <c r="I8" i="12"/>
  <c r="I11"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<sst xmlns="http://schemas.openxmlformats.org/spreadsheetml/2006/main" count="604" uniqueCount="230">
  <si>
    <t>Order Form for the provision of 
Leased Lines and Ethernet Services</t>
  </si>
  <si>
    <t>This is the application form for the provision of new circuits for the below products:</t>
  </si>
  <si>
    <t>1.  Data Direct Access Service</t>
  </si>
  <si>
    <t>2.  Ethernet Direct Access Service</t>
  </si>
  <si>
    <t>3.  Data Connect Access Service</t>
  </si>
  <si>
    <t>4.  Ethernet Connect Access Service</t>
  </si>
  <si>
    <t xml:space="preserve">5.  Optical Wave Access Service </t>
  </si>
  <si>
    <r>
      <t xml:space="preserve">By returning this form to the KCOM Wholesale Team you acknowledge acceptance and agree to be bound by the Reference Offer for Leased Lines and Ethernet Services, available at </t>
    </r>
    <r>
      <rPr>
        <sz val="11"/>
        <color rgb="FF00B0F0"/>
        <rFont val="Arial"/>
        <family val="2"/>
      </rPr>
      <t xml:space="preserve">https://www.kcom.com/wholesale/products/data-connectivity/data-connectivity-document-page/ </t>
    </r>
    <r>
      <rPr>
        <sz val="11"/>
        <color rgb="FF6E6259"/>
        <rFont val="Arial"/>
        <family val="2"/>
      </rPr>
      <t xml:space="preserve"> as may be amended from time to time.</t>
    </r>
  </si>
  <si>
    <t>This tool only provides wholesale charges within the Hull Area.</t>
  </si>
  <si>
    <t>No Product Selected</t>
  </si>
  <si>
    <t>Single Orders</t>
  </si>
  <si>
    <t>Data Direct Access Service</t>
  </si>
  <si>
    <t>Data Connect Access Service</t>
  </si>
  <si>
    <t>Ethernet Direct Access Service</t>
  </si>
  <si>
    <t>Ethernet Connect Access Service</t>
  </si>
  <si>
    <t>Section 1: CP Details</t>
  </si>
  <si>
    <t>Optical Wave Access Service</t>
  </si>
  <si>
    <t>Company Name</t>
  </si>
  <si>
    <t>Contact Name</t>
  </si>
  <si>
    <t>Contact Telephone Number</t>
  </si>
  <si>
    <t>Email Address</t>
  </si>
  <si>
    <t>DataDirectAccessService</t>
  </si>
  <si>
    <t>EthernetConnectAccessService</t>
  </si>
  <si>
    <t>OpticalWaveAccessService</t>
  </si>
  <si>
    <t>No Service Selected</t>
  </si>
  <si>
    <t>2Mb</t>
  </si>
  <si>
    <t>10Mb</t>
  </si>
  <si>
    <t>OWAS 10Gb +filter</t>
  </si>
  <si>
    <t>Section 2: New Product Requirements</t>
  </si>
  <si>
    <t>34Mb</t>
  </si>
  <si>
    <t>100Mb</t>
  </si>
  <si>
    <t>Additional 10Gb Wavelength</t>
  </si>
  <si>
    <t>Product</t>
  </si>
  <si>
    <t>45Mb</t>
  </si>
  <si>
    <t>1Gb Standard Connection</t>
  </si>
  <si>
    <t>Resilient OWAS 10Gb +filter inc amplification</t>
  </si>
  <si>
    <t>Bandwidth</t>
  </si>
  <si>
    <t>155Mb</t>
  </si>
  <si>
    <t>1Gb Free Connection</t>
  </si>
  <si>
    <t>Excess Construction Charge</t>
  </si>
  <si>
    <t>Initial Term</t>
  </si>
  <si>
    <t>10Gb Standard Connection</t>
  </si>
  <si>
    <t>10Gb Free Connection</t>
  </si>
  <si>
    <t>Required By</t>
  </si>
  <si>
    <t>100Gb</t>
  </si>
  <si>
    <t xml:space="preserve">Please be aware that the standard leadtime for </t>
  </si>
  <si>
    <t>Special Offer Period</t>
  </si>
  <si>
    <t>Term</t>
  </si>
  <si>
    <t>completion is 42 working days from point of order acceptance.</t>
  </si>
  <si>
    <t>1 Year</t>
  </si>
  <si>
    <t>5 Years</t>
  </si>
  <si>
    <t>3 Years  (1 &amp; 10Gb Only)</t>
  </si>
  <si>
    <t>Section 3: Installation Details</t>
  </si>
  <si>
    <t>Single Circuit Only</t>
  </si>
  <si>
    <t>3 Years</t>
  </si>
  <si>
    <t>5 Years  (1 &amp; 10Gb Only)</t>
  </si>
  <si>
    <t>A End</t>
  </si>
  <si>
    <t>B End</t>
  </si>
  <si>
    <t>7 Years (1 &amp; 10Gb Only)</t>
  </si>
  <si>
    <t>Connectivity</t>
  </si>
  <si>
    <t>Floor</t>
  </si>
  <si>
    <t>New</t>
  </si>
  <si>
    <t>Location / Room</t>
  </si>
  <si>
    <t>Existing</t>
  </si>
  <si>
    <t>Original with Sync-E</t>
  </si>
  <si>
    <t>D Shepherd 3/4/23</t>
  </si>
  <si>
    <t>Building Name / Number</t>
  </si>
  <si>
    <t>Interface</t>
  </si>
  <si>
    <t>If ISDN30 cct ‘s are no longer being sold then these i/f’s could be removed:-</t>
  </si>
  <si>
    <t>Street</t>
  </si>
  <si>
    <t>10 BaseTX (RJ45)</t>
  </si>
  <si>
    <t>X21</t>
  </si>
  <si>
    <t>Town / City</t>
  </si>
  <si>
    <t>100 BaseTX (RJ45)</t>
  </si>
  <si>
    <t>G703 75 Ohms (BNC)</t>
  </si>
  <si>
    <t>Post Code</t>
  </si>
  <si>
    <t>1000BaseTX(RJ45)</t>
  </si>
  <si>
    <t>G703 120 Ohms (RJ45)</t>
  </si>
  <si>
    <t>1000BaseSX(MMF)</t>
  </si>
  <si>
    <t>10 BaseT</t>
  </si>
  <si>
    <t>Onsite Contact Name</t>
  </si>
  <si>
    <t>1002 BaseLX(SMF)</t>
  </si>
  <si>
    <t>100 BaseT</t>
  </si>
  <si>
    <t>10GBase(SMF) (Dual LC (Fibre)</t>
  </si>
  <si>
    <t>1000 BaseT</t>
  </si>
  <si>
    <t xml:space="preserve">1310 Single Mode (1Gb) </t>
  </si>
  <si>
    <r>
      <t>1310 Single Mode (1Gb) with Sync-E, PTP (</t>
    </r>
    <r>
      <rPr>
        <sz val="10.5"/>
        <color theme="1"/>
        <rFont val="Calibri"/>
        <family val="2"/>
        <scheme val="minor"/>
      </rPr>
      <t>IEEE 1588v2)</t>
    </r>
    <r>
      <rPr>
        <sz val="11"/>
        <color theme="1"/>
        <rFont val="Calibri"/>
        <family val="2"/>
        <scheme val="minor"/>
      </rPr>
      <t xml:space="preserve"> &amp; LLF</t>
    </r>
  </si>
  <si>
    <t>1310 Single Mode (1Gb)</t>
  </si>
  <si>
    <r>
      <t>1310 Single Mode (1Gb) with Sync-E, PTP (</t>
    </r>
    <r>
      <rPr>
        <sz val="10.5"/>
        <color theme="1"/>
        <rFont val="Calibri"/>
        <family val="2"/>
        <scheme val="minor"/>
      </rPr>
      <t>IEEE 1588v2)</t>
    </r>
    <r>
      <rPr>
        <sz val="11"/>
        <color theme="1"/>
        <rFont val="Calibri"/>
        <family val="2"/>
        <scheme val="minor"/>
      </rPr>
      <t>, No LLF</t>
    </r>
  </si>
  <si>
    <t>Circuit Interface</t>
  </si>
  <si>
    <t>1310 Single Mode (10Gb)</t>
  </si>
  <si>
    <r>
      <t>1310 Single Mode (10Gb) with Sync-E, PTP (</t>
    </r>
    <r>
      <rPr>
        <sz val="10.5"/>
        <color theme="1"/>
        <rFont val="Calibri"/>
        <family val="2"/>
        <scheme val="minor"/>
      </rPr>
      <t>IEEE 1588v2)</t>
    </r>
    <r>
      <rPr>
        <sz val="11"/>
        <color theme="1"/>
        <rFont val="Calibri"/>
        <family val="2"/>
        <scheme val="minor"/>
      </rPr>
      <t xml:space="preserve"> &amp; LLF</t>
    </r>
  </si>
  <si>
    <r>
      <t>1310 Single Mode (10Gb) with Sync-E, PTP (</t>
    </r>
    <r>
      <rPr>
        <sz val="10.5"/>
        <color theme="1"/>
        <rFont val="Calibri"/>
        <family val="2"/>
        <scheme val="minor"/>
      </rPr>
      <t>IEEE 1588v2)</t>
    </r>
    <r>
      <rPr>
        <sz val="11"/>
        <color theme="1"/>
        <rFont val="Calibri"/>
        <family val="2"/>
        <scheme val="minor"/>
      </rPr>
      <t>, No LLF</t>
    </r>
  </si>
  <si>
    <t>Interconnect Information</t>
  </si>
  <si>
    <t>Far End - For Kcom Reference Only</t>
  </si>
  <si>
    <t>850 Multi Mode (1Gb)</t>
  </si>
  <si>
    <r>
      <t>850 Multi Mode (1Gb) with Sync-E, PTP (</t>
    </r>
    <r>
      <rPr>
        <sz val="10.5"/>
        <color theme="1"/>
        <rFont val="Calibri"/>
        <family val="2"/>
        <scheme val="minor"/>
      </rPr>
      <t>IEEE 1588v2)</t>
    </r>
    <r>
      <rPr>
        <sz val="11"/>
        <color theme="1"/>
        <rFont val="Calibri"/>
        <family val="2"/>
        <scheme val="minor"/>
      </rPr>
      <t xml:space="preserve"> &amp; LLF</t>
    </r>
  </si>
  <si>
    <t>Interconnect Circuit Bearer Reference</t>
  </si>
  <si>
    <r>
      <t>850 Multi Mode (1Gb) with Sync-E, PTP (</t>
    </r>
    <r>
      <rPr>
        <sz val="10.5"/>
        <color theme="1"/>
        <rFont val="Calibri"/>
        <family val="2"/>
        <scheme val="minor"/>
      </rPr>
      <t>IEEE 1588v2)</t>
    </r>
    <r>
      <rPr>
        <sz val="11"/>
        <color theme="1"/>
        <rFont val="Calibri"/>
        <family val="2"/>
        <scheme val="minor"/>
      </rPr>
      <t>, No LLF</t>
    </r>
  </si>
  <si>
    <t>ADVA ID or SDH Mux ID</t>
  </si>
  <si>
    <t>850 Multi Mode (10Gb)</t>
  </si>
  <si>
    <r>
      <t>850 Multi Mode (10Gb) with Sync-E, PTP (</t>
    </r>
    <r>
      <rPr>
        <sz val="10.5"/>
        <color theme="1"/>
        <rFont val="Calibri"/>
        <family val="2"/>
        <scheme val="minor"/>
      </rPr>
      <t>IEEE 1588v2)</t>
    </r>
    <r>
      <rPr>
        <sz val="11"/>
        <color theme="1"/>
        <rFont val="Calibri"/>
        <family val="2"/>
        <scheme val="minor"/>
      </rPr>
      <t xml:space="preserve"> &amp; LLF</t>
    </r>
  </si>
  <si>
    <t>Port Speed</t>
  </si>
  <si>
    <r>
      <t>850 Multi Mode (10Gb) with Sync-E, PTP (</t>
    </r>
    <r>
      <rPr>
        <sz val="10.5"/>
        <color theme="1"/>
        <rFont val="Calibri"/>
        <family val="2"/>
        <scheme val="minor"/>
      </rPr>
      <t>IEEE 1588v2)</t>
    </r>
    <r>
      <rPr>
        <sz val="11"/>
        <color theme="1"/>
        <rFont val="Calibri"/>
        <family val="2"/>
        <scheme val="minor"/>
      </rPr>
      <t>, No LLF</t>
    </r>
  </si>
  <si>
    <t>Duplex Setting</t>
  </si>
  <si>
    <t>LR4 (100Gb)</t>
  </si>
  <si>
    <t>Full</t>
  </si>
  <si>
    <t>Half</t>
  </si>
  <si>
    <t>Auto</t>
  </si>
  <si>
    <t>100Mb / RJ45 / 100baseT Ethernet 1Gb / RJ45 / 1000baseT 1Gb / MMF 850 LC / 1000base SX 1Gb / SMF 1310 LC / 1000base LX 10Gb / MMF / 10G base SR 10Gb / SMF / 10G base LR</t>
  </si>
  <si>
    <t>Order 1</t>
  </si>
  <si>
    <t xml:space="preserve">Connection </t>
  </si>
  <si>
    <t>Rental</t>
  </si>
  <si>
    <t>Section 4: Pricing</t>
  </si>
  <si>
    <t>Service</t>
  </si>
  <si>
    <t>Connection Charge Exc. VAT</t>
  </si>
  <si>
    <t>Annual Rental
Exc. VAT</t>
  </si>
  <si>
    <t>Section 5: Billing Details</t>
  </si>
  <si>
    <t>Payment</t>
  </si>
  <si>
    <t>Invoice</t>
  </si>
  <si>
    <t>Room</t>
  </si>
  <si>
    <t>Direct Debit</t>
  </si>
  <si>
    <t>Rental Frequency</t>
  </si>
  <si>
    <t>Monthly</t>
  </si>
  <si>
    <t>Quarterly</t>
  </si>
  <si>
    <t>Payment Method</t>
  </si>
  <si>
    <t>Annually</t>
  </si>
  <si>
    <t>Section 6: Additional Information</t>
  </si>
  <si>
    <t>fhrhrt</t>
  </si>
  <si>
    <t>Note: Hold down Alt &amp; Enter Keys to insert new row</t>
  </si>
  <si>
    <t>Wholesale</t>
  </si>
  <si>
    <t>Single Order Summary</t>
  </si>
  <si>
    <r>
      <t xml:space="preserve">Connection Charge </t>
    </r>
    <r>
      <rPr>
        <sz val="8"/>
        <color rgb="FF6E6259"/>
        <rFont val="Arial"/>
        <family val="2"/>
      </rPr>
      <t>ExVAT</t>
    </r>
  </si>
  <si>
    <t>Annual Rental (Exc. VAT)</t>
  </si>
  <si>
    <t>Please be aware that the standard leadtime for completion is 42 working days from point of order acceptance.</t>
  </si>
  <si>
    <t>Far End</t>
  </si>
  <si>
    <t>Once you are happy that all details are accurate to your best knowledge, please print, sign, scan and return this page along with your workbook order to the KCOM Wholesale team on the details below. The team can also be contacted if you have any queries in completing the form. The Far End address is for reference only and is not provided as part of the cost above.</t>
  </si>
  <si>
    <t>KCOM Wholesale Team:</t>
  </si>
  <si>
    <t>Email: wholesaleorders@kcom.com</t>
  </si>
  <si>
    <t>Tel: 01482 602512</t>
  </si>
  <si>
    <t>This Order is subject to the terms and conditions set out in the Reference Offer for Leased Lines and Ethernet Services.</t>
  </si>
  <si>
    <t>Print Name</t>
  </si>
  <si>
    <t>Signature</t>
  </si>
  <si>
    <t>Position</t>
  </si>
  <si>
    <t>Date</t>
  </si>
  <si>
    <t xml:space="preserve">KCOM Group PLC. Registered office: 37 Carr Lane Hull HU1 3RE – Registered in England and Wales No. 2150618                                                                 </t>
  </si>
  <si>
    <t>Section 1 CP Details:-</t>
  </si>
  <si>
    <t>BT Business</t>
  </si>
  <si>
    <t>Jordan Miller</t>
  </si>
  <si>
    <t>jordan.miller@bt.com</t>
  </si>
  <si>
    <t>Section 2 New Product Requirements:-</t>
  </si>
  <si>
    <t>Multiple Circuit Requirements :</t>
  </si>
  <si>
    <t>Section 3: Installation Details:</t>
  </si>
  <si>
    <t>Cct No.</t>
  </si>
  <si>
    <t>Post code</t>
  </si>
  <si>
    <t>A End Address</t>
  </si>
  <si>
    <t>Contact Name &amp; Number</t>
  </si>
  <si>
    <t>B End Address</t>
  </si>
  <si>
    <t>1Gb</t>
  </si>
  <si>
    <t>10Gb</t>
  </si>
  <si>
    <t>Address information should list Name, Floor, Room, Building Name/Number/ Street/Town/City</t>
  </si>
  <si>
    <t>edas</t>
  </si>
  <si>
    <t>ecas</t>
  </si>
  <si>
    <t>owas</t>
  </si>
  <si>
    <t xml:space="preserve">SINGLE Order </t>
  </si>
  <si>
    <t>Connection</t>
  </si>
  <si>
    <t>Multi-Order</t>
  </si>
  <si>
    <t>External Cable Connect</t>
  </si>
  <si>
    <t>Order Summary</t>
  </si>
  <si>
    <t>Order Type</t>
  </si>
  <si>
    <t>Quantity</t>
  </si>
  <si>
    <t>Connection Charges</t>
  </si>
  <si>
    <t>Annual Charges</t>
  </si>
  <si>
    <t>Totals*:</t>
  </si>
  <si>
    <t xml:space="preserve">* Totals exclude any Excess Construction Charges for resilient requirements </t>
  </si>
  <si>
    <t>Email: wholesalepartners@kcom.com</t>
  </si>
  <si>
    <t xml:space="preserve"> </t>
  </si>
  <si>
    <t>Connection Charge - Standard</t>
  </si>
  <si>
    <t>Connection Charge - Special Offer</t>
  </si>
  <si>
    <t>Selection</t>
  </si>
  <si>
    <t xml:space="preserve">Rental Charge Per Annum </t>
  </si>
  <si>
    <t>To 31/3/24</t>
  </si>
  <si>
    <t>3 Year</t>
  </si>
  <si>
    <t>5 Year</t>
  </si>
  <si>
    <t>7 Year</t>
  </si>
  <si>
    <t>Not Available</t>
  </si>
  <si>
    <t>16/02/23 Connection Charges unified as circuits at New Circuit tariffs for ECAS, EDAS, DCAS and DDAS</t>
  </si>
  <si>
    <t>Inputs : Do not delete</t>
  </si>
  <si>
    <t>Single Order</t>
  </si>
  <si>
    <t>End</t>
  </si>
  <si>
    <t>Status</t>
  </si>
  <si>
    <t>Speed</t>
  </si>
  <si>
    <t>Connection A End</t>
  </si>
  <si>
    <t>Service OWAS</t>
  </si>
  <si>
    <t>Connection Charge - New Fibre (per end)</t>
  </si>
  <si>
    <t>Price Change</t>
  </si>
  <si>
    <t>Connection Charge - Existing Fibre (per end)</t>
  </si>
  <si>
    <t>Rental Charge 5yr</t>
  </si>
  <si>
    <t>POA</t>
  </si>
  <si>
    <t>CONNECTION A</t>
  </si>
  <si>
    <t>Connection B</t>
  </si>
  <si>
    <t>Total connection</t>
  </si>
  <si>
    <t>rental</t>
  </si>
  <si>
    <t>Connection B End</t>
  </si>
  <si>
    <t>New Fibre Connection Charge</t>
  </si>
  <si>
    <t xml:space="preserve"> Rental Charge</t>
  </si>
  <si>
    <t>Values pre 1/4/24</t>
  </si>
  <si>
    <t>64Kb</t>
  </si>
  <si>
    <t>128Kb</t>
  </si>
  <si>
    <t>192Kb</t>
  </si>
  <si>
    <t>256Kb</t>
  </si>
  <si>
    <t>320Kb</t>
  </si>
  <si>
    <t>384Kb</t>
  </si>
  <si>
    <t>448Kb</t>
  </si>
  <si>
    <t>512Kb</t>
  </si>
  <si>
    <t>576Kb</t>
  </si>
  <si>
    <t>640Kb</t>
  </si>
  <si>
    <t>704Kb</t>
  </si>
  <si>
    <t>768Kb</t>
  </si>
  <si>
    <t>832Kb</t>
  </si>
  <si>
    <t>896Kb</t>
  </si>
  <si>
    <t>960Kb</t>
  </si>
  <si>
    <t>1024Kb</t>
  </si>
  <si>
    <t>Existing Fibre Connection Charge</t>
  </si>
  <si>
    <t>Rental Same/Adjacent Exchange</t>
  </si>
  <si>
    <t>Term (yrs)</t>
  </si>
  <si>
    <t>Annual Rental  Non Adjacent Exchange</t>
  </si>
  <si>
    <t>Values pre 1.4.24</t>
  </si>
  <si>
    <t>1 Years</t>
  </si>
  <si>
    <t>v31.14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</si>
</sst>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43" formatCode="_-* #,##0.00_-;\-* #,##0.00_-;_-* &quot;-&quot;??_-;_-@_-"/>
    <numFmt numFmtId="164" formatCode="&quot;£&quot;#,##0.00"/>
    <numFmt numFmtId="165" formatCode="0;\-0;;@"/>
    <numFmt numFmtId="166" formatCode="_-* #,##0_-;\-* #,##0_-;_-* &quot;-&quot;??_-;_-@_-"/>
  </numFmts>
  <fonts count="34" x14ac:knownFonts="1">
    <font>
      <sz val="11"/>
      <color theme="1"/>
      <name val="Calibri"/>
      <family val="2"/>
      <scheme val="minor"/>
    </font>
    <font>
      <sz val="11"/>
      <name val="Calibri"/>
      <family val="2"/>
      <scheme val="minor"/>
    </font>
    <font>
      <b/>
      <sz val="9"/>
      <name val="Arial"/>
      <family val="2"/>
    </font>
    <font>
      <sz val="9"/>
      <name val="Arial"/>
      <family val="2"/>
    </font>
    <font>
      <b/>
      <sz val="9"/>
      <color theme="5"/>
      <name val="Trebuchet MS"/>
      <family val="2"/>
    </font>
    <font>
      <sz val="10"/>
      <name val="Arial"/>
      <family val="2"/>
    </font>
    <font>
      <sz val="11"/>
      <color theme="1"/>
      <name val="Calibri"/>
      <family val="2"/>
      <scheme val="minor"/>
    </font>
    <font>
      <sz val="9"/>
      <color theme="1"/>
      <name val="Calibri"/>
      <family val="2"/>
      <scheme val="minor"/>
    </font>
    <font>
      <sz val="11"/>
      <color rgb="FF6E6259"/>
      <name val="Arial"/>
      <family val="2"/>
    </font>
    <font>
      <b/>
      <sz val="11"/>
      <color rgb="FF6E6259"/>
      <name val="Arial"/>
      <family val="2"/>
    </font>
    <font>
      <b/>
      <sz val="11"/>
      <color rgb="FFFC8500"/>
      <name val="Arial"/>
      <family val="2"/>
    </font>
    <font>
      <sz val="11"/>
      <color rgb="FFFC8500"/>
      <name val="Arial"/>
      <family val="2"/>
    </font>
    <font>
      <sz val="8"/>
      <color rgb="FF6E6259"/>
      <name val="Arial"/>
      <family val="2"/>
    </font>
    <font>
      <sz val="11"/>
      <name val="Arial"/>
      <family val="2"/>
    </font>
    <font>
      <sz val="11"/>
      <color rgb="FFFF0000"/>
      <name val="Calibri"/>
      <family val="2"/>
      <scheme val="minor"/>
    </font>
    <font>
      <sz val="10"/>
      <color rgb="FF6E6259"/>
      <name val="Arial"/>
      <family val="2"/>
    </font>
    <font>
      <sz val="10"/>
      <color theme="1"/>
      <name val="Calibri"/>
      <family val="2"/>
      <scheme val="minor"/>
    </font>
    <font>
      <sz val="10"/>
      <color rgb="FF6E6259"/>
      <name val="Calibri"/>
      <family val="2"/>
      <scheme val="minor"/>
    </font>
    <font>
      <sz val="10"/>
      <name val="Calibri"/>
      <family val="2"/>
      <scheme val="minor"/>
    </font>
    <font>
      <sz val="11"/>
      <color theme="0"/>
      <name val="Calibri"/>
      <family val="2"/>
      <scheme val="minor"/>
    </font>
    <font>
      <sz val="11"/>
      <color theme="0"/>
      <name val="Arial"/>
      <family val="2"/>
    </font>
    <font>
      <sz val="11"/>
      <color rgb="FF6E6259"/>
      <name val="Calibri"/>
      <family val="2"/>
      <scheme val="minor"/>
    </font>
    <font>
      <sz val="36"/>
      <color rgb="FF6E6259"/>
      <name val="Calibri"/>
      <family val="2"/>
      <scheme val="minor"/>
    </font>
    <font>
      <b/>
      <u/>
      <sz val="11"/>
      <color rgb="FF6E6259"/>
      <name val="Calibri"/>
      <family val="2"/>
      <scheme val="minor"/>
    </font>
    <font>
      <b/>
      <sz val="11"/>
      <color rgb="FF6E6259"/>
      <name val="Calibri"/>
      <family val="2"/>
      <scheme val="minor"/>
    </font>
    <font>
      <sz val="11"/>
      <color rgb="FFF5F1F0"/>
      <name val="Calibri"/>
      <family val="2"/>
      <scheme val="minor"/>
    </font>
    <font>
      <sz val="11"/>
      <color rgb="FF6E6259"/>
      <name val="Vladimir Script"/>
      <family val="4"/>
    </font>
    <font>
      <i/>
      <sz val="11"/>
      <color rgb="FF6E6259"/>
      <name val="Calibri"/>
      <family val="2"/>
      <scheme val="minor"/>
    </font>
    <font>
      <b/>
      <sz val="11"/>
      <color rgb="FFFC8500"/>
      <name val="Calibri"/>
      <family val="2"/>
      <scheme val="minor"/>
    </font>
    <font>
      <b/>
      <sz val="18"/>
      <color rgb="FFFC8500"/>
      <name val="Arial"/>
      <family val="2"/>
    </font>
    <font>
      <sz val="10.5"/>
      <color theme="1"/>
      <name val="Calibri"/>
      <family val="2"/>
      <scheme val="minor"/>
    </font>
    <font>
      <sz val="11"/>
      <color rgb="FF00B0F0"/>
      <name val="Arial"/>
      <family val="2"/>
    </font>
    <font>
      <sz val="8"/>
      <name val="Calibri"/>
      <family val="2"/>
      <scheme val="minor"/>
    </font>
    <font>
      <sz val="11"/>
      <color rgb="FF6E6259"/>
      <name val="Arial"/>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6E6259"/>
        <bgColor indexed="64"/>
      </patternFill>
    </fill>
    <fill>
      <patternFill patternType="solid">
        <fgColor rgb="FFFC8500"/>
        <bgColor indexed="64"/>
      </patternFill>
    </fill>
    <fill>
      <patternFill patternType="solid">
        <fgColor theme="9" tint="0.59999389629810485"/>
        <bgColor indexed="64"/>
      </patternFill>
    </fill>
    <fill>
      <patternFill patternType="lightGrid">
        <bgColor theme="0" tint="-0.14999847407452621"/>
      </patternFill>
    </fill>
    <fill>
      <patternFill patternType="lightGrid">
        <bgColor theme="0"/>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indexed="64"/>
      </bottom>
      <diagonal/>
    </border>
    <border>
      <left/>
      <right/>
      <top style="thin">
        <color indexed="64"/>
      </top>
      <bottom style="thin">
        <color indexed="64"/>
      </bottom>
      <diagonal/>
    </border>
    <border>
      <left style="thin">
        <color indexed="64"/>
      </left>
      <right/>
      <top style="thin">
        <color indexed="64"/>
      </top>
      <bottom style="thin">
        <color theme="0" tint="-0.14996795556505021"/>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indexed="64"/>
      </top>
      <bottom/>
      <diagonal/>
    </border>
    <border>
      <left/>
      <right style="thin">
        <color theme="0" tint="-0.14996795556505021"/>
      </right>
      <top/>
      <bottom/>
      <diagonal/>
    </border>
    <border>
      <left/>
      <right style="thin">
        <color theme="0" tint="-0.14996795556505021"/>
      </right>
      <top/>
      <bottom style="thin">
        <color indexed="64"/>
      </bottom>
      <diagonal/>
    </border>
    <border>
      <left style="thin">
        <color theme="0" tint="-0.14996795556505021"/>
      </left>
      <right style="thin">
        <color indexed="64"/>
      </right>
      <top/>
      <bottom style="thin">
        <color indexed="64"/>
      </bottom>
      <diagonal/>
    </border>
    <border>
      <left style="thin">
        <color indexed="64"/>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right style="thin">
        <color theme="0" tint="-0.14996795556505021"/>
      </right>
      <top style="thin">
        <color theme="0" tint="-0.14996795556505021"/>
      </top>
      <bottom style="thin">
        <color indexed="64"/>
      </bottom>
      <diagonal/>
    </border>
    <border>
      <left style="thin">
        <color indexed="64"/>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theme="0" tint="-0.14996795556505021"/>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indexed="64"/>
      </right>
      <top/>
      <bottom style="thin">
        <color indexed="64"/>
      </bottom>
      <diagonal/>
    </border>
  </borders>
  <cellStyleXfs count="5">
    <xf numFmtId="0" fontId="0" fillId="0" borderId="0"/>
    <xf numFmtId="0" fontId="4" fillId="4" borderId="0"/>
    <xf numFmtId="0" fontId="5" fillId="0" borderId="0"/>
    <xf numFmtId="44" fontId="6" fillId="0" borderId="0" applyFont="0" applyFill="0" applyBorder="0" applyAlignment="0" applyProtection="0"/>
    <xf numFmtId="43" fontId="6" fillId="0" borderId="0" applyFont="0" applyFill="0" applyBorder="0" applyAlignment="0" applyProtection="0"/>
  </cellStyleXfs>
  <cellXfs count="407">
    <xf numFmtId="0" fontId="0" fillId="0" borderId="0" xfId="0"/>
    <xf numFmtId="0" fontId="0" fillId="0" borderId="0" xfId="0" applyAlignment="1">
      <alignment vertical="center"/>
    </xf>
    <xf numFmtId="0" fontId="1" fillId="0" borderId="0" xfId="0" applyFont="1"/>
    <xf numFmtId="0" fontId="0" fillId="0" borderId="0" xfId="0" applyAlignment="1">
      <alignment horizontal="center"/>
    </xf>
    <xf numFmtId="0" fontId="0" fillId="0" borderId="0" xfId="0" applyAlignment="1">
      <alignment horizontal="center" vertical="center"/>
    </xf>
    <xf numFmtId="2" fontId="0" fillId="0" borderId="0" xfId="0" applyNumberFormat="1"/>
    <xf numFmtId="0" fontId="3" fillId="4" borderId="24" xfId="0" applyFont="1" applyFill="1" applyBorder="1" applyAlignment="1">
      <alignment horizontal="left" vertical="center" wrapText="1" indent="1"/>
    </xf>
    <xf numFmtId="8" fontId="3" fillId="4" borderId="27" xfId="0" applyNumberFormat="1" applyFont="1" applyFill="1" applyBorder="1" applyAlignment="1">
      <alignment horizontal="center" vertical="center" wrapText="1"/>
    </xf>
    <xf numFmtId="0" fontId="3" fillId="4" borderId="25" xfId="0" applyFont="1" applyFill="1" applyBorder="1" applyAlignment="1">
      <alignment horizontal="left" vertical="center" wrapText="1" indent="1"/>
    </xf>
    <xf numFmtId="8" fontId="3" fillId="4" borderId="28" xfId="0" applyNumberFormat="1" applyFont="1" applyFill="1" applyBorder="1" applyAlignment="1">
      <alignment horizontal="center" vertical="center" wrapText="1"/>
    </xf>
    <xf numFmtId="0" fontId="2" fillId="3" borderId="9" xfId="0" applyFont="1" applyFill="1" applyBorder="1" applyAlignment="1">
      <alignment horizontal="left" vertical="center" wrapText="1" indent="1"/>
    </xf>
    <xf numFmtId="0" fontId="2" fillId="3" borderId="9" xfId="0" applyFont="1" applyFill="1" applyBorder="1" applyAlignment="1">
      <alignment horizontal="center" vertical="center" wrapText="1"/>
    </xf>
    <xf numFmtId="2" fontId="0" fillId="0" borderId="0" xfId="0" applyNumberFormat="1" applyAlignment="1">
      <alignment horizontal="center"/>
    </xf>
    <xf numFmtId="8" fontId="0" fillId="0" borderId="0" xfId="0" applyNumberFormat="1"/>
    <xf numFmtId="0" fontId="0" fillId="0" borderId="0" xfId="0" applyAlignment="1">
      <alignment horizontal="center" wrapText="1"/>
    </xf>
    <xf numFmtId="0" fontId="0" fillId="3" borderId="9" xfId="0" applyFill="1" applyBorder="1" applyAlignment="1">
      <alignment horizontal="center" vertical="center" wrapText="1"/>
    </xf>
    <xf numFmtId="8" fontId="0" fillId="4" borderId="27" xfId="0" applyNumberFormat="1" applyFill="1" applyBorder="1" applyAlignment="1">
      <alignment horizontal="center"/>
    </xf>
    <xf numFmtId="8" fontId="0" fillId="4" borderId="28" xfId="0" applyNumberFormat="1" applyFill="1" applyBorder="1" applyAlignment="1">
      <alignment horizontal="center"/>
    </xf>
    <xf numFmtId="0" fontId="0" fillId="3" borderId="9" xfId="0" applyFill="1" applyBorder="1" applyAlignment="1">
      <alignment horizontal="center" vertical="center"/>
    </xf>
    <xf numFmtId="8" fontId="0" fillId="4" borderId="26" xfId="0" applyNumberFormat="1" applyFill="1" applyBorder="1" applyAlignment="1">
      <alignment horizontal="center" vertical="center"/>
    </xf>
    <xf numFmtId="0" fontId="0" fillId="4" borderId="27" xfId="0" applyFill="1" applyBorder="1" applyAlignment="1">
      <alignment horizontal="center" vertical="center"/>
    </xf>
    <xf numFmtId="8" fontId="0" fillId="4" borderId="27" xfId="0" applyNumberFormat="1" applyFill="1" applyBorder="1" applyAlignment="1">
      <alignment horizontal="center" vertical="center"/>
    </xf>
    <xf numFmtId="0" fontId="0" fillId="4" borderId="28" xfId="0" applyFill="1" applyBorder="1" applyAlignment="1">
      <alignment horizontal="center" vertical="center"/>
    </xf>
    <xf numFmtId="8" fontId="0" fillId="4" borderId="28" xfId="0" applyNumberFormat="1" applyFill="1"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0" borderId="0" xfId="0" applyAlignment="1">
      <alignment horizontal="left"/>
    </xf>
    <xf numFmtId="8" fontId="7" fillId="4" borderId="26" xfId="0" applyNumberFormat="1" applyFont="1" applyFill="1" applyBorder="1" applyAlignment="1">
      <alignment horizontal="center" vertical="center"/>
    </xf>
    <xf numFmtId="8" fontId="7" fillId="4" borderId="27" xfId="0" applyNumberFormat="1" applyFont="1" applyFill="1" applyBorder="1" applyAlignment="1">
      <alignment horizontal="center" vertical="center"/>
    </xf>
    <xf numFmtId="0" fontId="1" fillId="0" borderId="0" xfId="0" applyFont="1" applyAlignment="1">
      <alignment horizontal="left"/>
    </xf>
    <xf numFmtId="164" fontId="0" fillId="0" borderId="0" xfId="3" applyNumberFormat="1" applyFont="1" applyAlignment="1">
      <alignment horizontal="center"/>
    </xf>
    <xf numFmtId="2" fontId="0" fillId="0" borderId="0" xfId="0" applyNumberFormat="1" applyAlignment="1">
      <alignment horizontal="left"/>
    </xf>
    <xf numFmtId="0" fontId="8" fillId="3" borderId="0" xfId="0" applyFont="1" applyFill="1"/>
    <xf numFmtId="0" fontId="8" fillId="2" borderId="0" xfId="0" applyFont="1" applyFill="1"/>
    <xf numFmtId="0" fontId="8" fillId="0" borderId="1" xfId="0" applyFont="1" applyBorder="1"/>
    <xf numFmtId="0" fontId="8" fillId="0" borderId="2" xfId="0" applyFont="1" applyBorder="1"/>
    <xf numFmtId="0" fontId="8" fillId="0" borderId="3" xfId="0" applyFont="1" applyBorder="1"/>
    <xf numFmtId="0" fontId="8" fillId="0" borderId="0" xfId="0" applyFont="1"/>
    <xf numFmtId="0" fontId="8" fillId="0" borderId="4" xfId="0" applyFont="1" applyBorder="1"/>
    <xf numFmtId="0" fontId="8" fillId="0" borderId="5" xfId="0" applyFont="1" applyBorder="1"/>
    <xf numFmtId="0" fontId="9" fillId="0" borderId="0" xfId="0" applyFont="1"/>
    <xf numFmtId="0" fontId="8" fillId="0" borderId="6" xfId="0" applyFont="1" applyBorder="1"/>
    <xf numFmtId="0" fontId="8" fillId="0" borderId="7" xfId="0" applyFont="1" applyBorder="1"/>
    <xf numFmtId="0" fontId="8" fillId="0" borderId="8" xfId="0" applyFont="1" applyBorder="1"/>
    <xf numFmtId="0" fontId="8" fillId="0" borderId="0" xfId="0" applyFont="1" applyAlignment="1" applyProtection="1">
      <alignment vertical="center"/>
      <protection hidden="1"/>
    </xf>
    <xf numFmtId="0" fontId="8" fillId="4" borderId="1" xfId="0" applyFont="1" applyFill="1" applyBorder="1" applyAlignment="1" applyProtection="1">
      <alignment vertical="center"/>
      <protection hidden="1"/>
    </xf>
    <xf numFmtId="0" fontId="8" fillId="4" borderId="2" xfId="0" applyFont="1" applyFill="1" applyBorder="1" applyAlignment="1" applyProtection="1">
      <alignment vertical="center"/>
      <protection hidden="1"/>
    </xf>
    <xf numFmtId="0" fontId="8" fillId="4" borderId="3" xfId="0" applyFont="1" applyFill="1" applyBorder="1" applyAlignment="1" applyProtection="1">
      <alignment vertical="center"/>
      <protection hidden="1"/>
    </xf>
    <xf numFmtId="0" fontId="8" fillId="4" borderId="4" xfId="0" applyFont="1" applyFill="1" applyBorder="1" applyAlignment="1" applyProtection="1">
      <alignment vertical="center"/>
      <protection hidden="1"/>
    </xf>
    <xf numFmtId="0" fontId="8" fillId="4" borderId="0" xfId="0" applyFont="1" applyFill="1" applyAlignment="1" applyProtection="1">
      <alignment vertical="center"/>
      <protection hidden="1"/>
    </xf>
    <xf numFmtId="0" fontId="8" fillId="4" borderId="5" xfId="0" applyFont="1" applyFill="1" applyBorder="1" applyAlignment="1" applyProtection="1">
      <alignment vertical="center"/>
      <protection hidden="1"/>
    </xf>
    <xf numFmtId="0" fontId="9" fillId="0" borderId="0" xfId="0" applyFont="1" applyAlignment="1" applyProtection="1">
      <alignment vertical="center"/>
      <protection hidden="1"/>
    </xf>
    <xf numFmtId="49" fontId="8" fillId="0" borderId="0" xfId="0" applyNumberFormat="1" applyFont="1" applyAlignment="1" applyProtection="1">
      <alignment horizontal="left" vertical="center"/>
      <protection hidden="1"/>
    </xf>
    <xf numFmtId="49" fontId="9"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0" fontId="8" fillId="4" borderId="16" xfId="0" applyFont="1" applyFill="1" applyBorder="1" applyAlignment="1" applyProtection="1">
      <alignment vertical="center"/>
      <protection locked="0" hidden="1"/>
    </xf>
    <xf numFmtId="0" fontId="8" fillId="4" borderId="20" xfId="0" applyFont="1" applyFill="1" applyBorder="1" applyAlignment="1" applyProtection="1">
      <alignment vertical="center"/>
      <protection locked="0" hidden="1"/>
    </xf>
    <xf numFmtId="0" fontId="8" fillId="4" borderId="0" xfId="0" applyFont="1" applyFill="1" applyAlignment="1" applyProtection="1">
      <alignment horizontal="center" vertical="center"/>
      <protection hidden="1"/>
    </xf>
    <xf numFmtId="8" fontId="8" fillId="0" borderId="0" xfId="0" applyNumberFormat="1" applyFont="1" applyAlignment="1" applyProtection="1">
      <alignment vertical="center"/>
      <protection hidden="1"/>
    </xf>
    <xf numFmtId="14" fontId="8" fillId="0" borderId="0" xfId="0" applyNumberFormat="1" applyFont="1" applyAlignment="1" applyProtection="1">
      <alignment vertical="center"/>
      <protection hidden="1"/>
    </xf>
    <xf numFmtId="0" fontId="8" fillId="4" borderId="0" xfId="0" applyFont="1" applyFill="1" applyAlignment="1" applyProtection="1">
      <alignment vertical="center"/>
      <protection locked="0" hidden="1"/>
    </xf>
    <xf numFmtId="0" fontId="8" fillId="4" borderId="6" xfId="0" applyFont="1" applyFill="1" applyBorder="1" applyAlignment="1" applyProtection="1">
      <alignment vertical="center"/>
      <protection hidden="1"/>
    </xf>
    <xf numFmtId="0" fontId="8" fillId="4" borderId="7" xfId="0" applyFont="1" applyFill="1" applyBorder="1" applyAlignment="1" applyProtection="1">
      <alignment vertical="center"/>
      <protection hidden="1"/>
    </xf>
    <xf numFmtId="0" fontId="8" fillId="4" borderId="8" xfId="0" applyFont="1" applyFill="1" applyBorder="1" applyAlignment="1" applyProtection="1">
      <alignment vertical="center"/>
      <protection hidden="1"/>
    </xf>
    <xf numFmtId="0" fontId="8" fillId="0" borderId="0" xfId="0" applyFont="1" applyAlignment="1" applyProtection="1">
      <alignment vertical="center"/>
      <protection locked="0" hidden="1"/>
    </xf>
    <xf numFmtId="0" fontId="10" fillId="4" borderId="0" xfId="0" applyFont="1" applyFill="1" applyAlignment="1" applyProtection="1">
      <alignment vertical="center"/>
      <protection hidden="1"/>
    </xf>
    <xf numFmtId="0" fontId="9"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center" vertical="center"/>
    </xf>
    <xf numFmtId="0" fontId="8" fillId="4" borderId="1" xfId="0" applyFont="1" applyFill="1" applyBorder="1" applyAlignment="1">
      <alignment vertical="center"/>
    </xf>
    <xf numFmtId="0" fontId="8" fillId="4" borderId="2" xfId="0" applyFont="1" applyFill="1" applyBorder="1" applyAlignment="1">
      <alignment vertical="center"/>
    </xf>
    <xf numFmtId="0" fontId="8" fillId="4" borderId="3" xfId="0" applyFont="1" applyFill="1" applyBorder="1" applyAlignment="1">
      <alignment vertical="center"/>
    </xf>
    <xf numFmtId="0" fontId="9" fillId="0" borderId="0" xfId="0" applyFont="1" applyAlignment="1">
      <alignment horizontal="center" vertical="center"/>
    </xf>
    <xf numFmtId="0" fontId="8" fillId="4" borderId="4" xfId="0" applyFont="1" applyFill="1" applyBorder="1" applyAlignment="1">
      <alignment vertical="center"/>
    </xf>
    <xf numFmtId="0" fontId="9" fillId="4" borderId="0" xfId="0" applyFont="1" applyFill="1" applyAlignment="1">
      <alignment vertical="center"/>
    </xf>
    <xf numFmtId="0" fontId="8" fillId="4" borderId="0" xfId="0" applyFont="1" applyFill="1" applyAlignment="1">
      <alignment vertical="center"/>
    </xf>
    <xf numFmtId="0" fontId="8" fillId="4" borderId="5" xfId="0" applyFont="1" applyFill="1" applyBorder="1" applyAlignment="1">
      <alignment vertical="center"/>
    </xf>
    <xf numFmtId="8" fontId="8" fillId="0" borderId="0" xfId="0" applyNumberFormat="1" applyFont="1" applyAlignment="1">
      <alignment horizontal="center" vertical="center" wrapText="1"/>
    </xf>
    <xf numFmtId="164" fontId="8" fillId="0" borderId="0" xfId="0" applyNumberFormat="1" applyFont="1" applyAlignment="1">
      <alignment horizontal="center" vertical="center"/>
    </xf>
    <xf numFmtId="0" fontId="8" fillId="0" borderId="0" xfId="0" applyFont="1" applyAlignment="1">
      <alignment horizontal="left" vertical="center" wrapText="1" indent="1"/>
    </xf>
    <xf numFmtId="0" fontId="8" fillId="4" borderId="0" xfId="0" applyFont="1" applyFill="1"/>
    <xf numFmtId="0" fontId="8" fillId="4" borderId="16" xfId="0" applyFont="1" applyFill="1" applyBorder="1" applyAlignment="1" applyProtection="1">
      <alignment vertical="center"/>
      <protection locked="0"/>
    </xf>
    <xf numFmtId="0" fontId="8" fillId="4" borderId="18" xfId="0" applyFont="1" applyFill="1" applyBorder="1" applyAlignment="1" applyProtection="1">
      <alignment vertical="center"/>
      <protection locked="0"/>
    </xf>
    <xf numFmtId="0" fontId="8" fillId="4" borderId="20" xfId="0" applyFont="1" applyFill="1" applyBorder="1" applyAlignment="1" applyProtection="1">
      <alignment vertical="center"/>
      <protection locked="0"/>
    </xf>
    <xf numFmtId="0" fontId="8" fillId="4" borderId="5" xfId="0" applyFont="1" applyFill="1" applyBorder="1"/>
    <xf numFmtId="0" fontId="8" fillId="4" borderId="4" xfId="0" applyFont="1" applyFill="1" applyBorder="1"/>
    <xf numFmtId="164" fontId="8" fillId="4" borderId="0" xfId="0" applyNumberFormat="1" applyFont="1" applyFill="1" applyAlignment="1">
      <alignment horizontal="left" vertical="center"/>
    </xf>
    <xf numFmtId="8" fontId="8" fillId="0" borderId="0" xfId="0" applyNumberFormat="1" applyFont="1" applyAlignment="1">
      <alignment horizontal="center"/>
    </xf>
    <xf numFmtId="2" fontId="8" fillId="0" borderId="0" xfId="0" applyNumberFormat="1" applyFont="1" applyAlignment="1">
      <alignment horizontal="center" vertical="center"/>
    </xf>
    <xf numFmtId="0" fontId="8" fillId="4" borderId="6" xfId="0" applyFont="1" applyFill="1" applyBorder="1"/>
    <xf numFmtId="0" fontId="8" fillId="4" borderId="7" xfId="0" applyFont="1" applyFill="1" applyBorder="1"/>
    <xf numFmtId="0" fontId="8" fillId="4" borderId="8" xfId="0" applyFont="1" applyFill="1" applyBorder="1"/>
    <xf numFmtId="0" fontId="10" fillId="4" borderId="0" xfId="0" applyFont="1" applyFill="1" applyAlignment="1">
      <alignment vertical="center"/>
    </xf>
    <xf numFmtId="0" fontId="11" fillId="4" borderId="0" xfId="0" applyFont="1" applyFill="1"/>
    <xf numFmtId="0" fontId="8" fillId="2" borderId="9" xfId="0" applyFont="1" applyFill="1" applyBorder="1" applyAlignment="1">
      <alignment horizontal="left" vertical="center"/>
    </xf>
    <xf numFmtId="0" fontId="8" fillId="2" borderId="9" xfId="0" applyFont="1" applyFill="1" applyBorder="1" applyAlignment="1">
      <alignment horizontal="left" vertical="center" wrapText="1"/>
    </xf>
    <xf numFmtId="0" fontId="9" fillId="0" borderId="0" xfId="0" applyFont="1" applyAlignment="1">
      <alignment horizontal="center" wrapText="1"/>
    </xf>
    <xf numFmtId="0" fontId="8" fillId="4" borderId="9" xfId="0" applyFont="1" applyFill="1" applyBorder="1" applyAlignment="1" applyProtection="1">
      <alignment horizontal="left" vertical="center" wrapText="1"/>
      <protection hidden="1"/>
    </xf>
    <xf numFmtId="0" fontId="13" fillId="0" borderId="0" xfId="0" applyFont="1"/>
    <xf numFmtId="0" fontId="13" fillId="0" borderId="0" xfId="0" applyFont="1" applyAlignment="1">
      <alignment horizontal="center" vertical="center"/>
    </xf>
    <xf numFmtId="0" fontId="7" fillId="0" borderId="28" xfId="0" applyFont="1" applyBorder="1" applyAlignment="1">
      <alignment horizontal="center"/>
    </xf>
    <xf numFmtId="0" fontId="8" fillId="4" borderId="9" xfId="0" applyFont="1" applyFill="1" applyBorder="1" applyAlignment="1">
      <alignment horizontal="left" vertical="center" wrapText="1"/>
    </xf>
    <xf numFmtId="0" fontId="14" fillId="0" borderId="0" xfId="0" applyFont="1" applyAlignment="1">
      <alignment horizontal="center"/>
    </xf>
    <xf numFmtId="0" fontId="14" fillId="0" borderId="0" xfId="0" applyFont="1"/>
    <xf numFmtId="0" fontId="0" fillId="2" borderId="26" xfId="0" applyFill="1" applyBorder="1" applyAlignment="1">
      <alignment horizontal="left" vertical="center"/>
    </xf>
    <xf numFmtId="0" fontId="0" fillId="4" borderId="22" xfId="0" applyFill="1" applyBorder="1" applyAlignment="1">
      <alignment horizontal="left" vertical="center"/>
    </xf>
    <xf numFmtId="0" fontId="0" fillId="4" borderId="24" xfId="0" applyFill="1" applyBorder="1" applyAlignment="1">
      <alignment horizontal="left" vertical="center"/>
    </xf>
    <xf numFmtId="0" fontId="0" fillId="4" borderId="25" xfId="0" applyFill="1" applyBorder="1" applyAlignment="1">
      <alignment horizontal="left" vertical="center"/>
    </xf>
    <xf numFmtId="0" fontId="0" fillId="2" borderId="26" xfId="0" applyFill="1" applyBorder="1" applyAlignment="1">
      <alignment horizontal="center" vertical="center" wrapText="1"/>
    </xf>
    <xf numFmtId="0" fontId="7" fillId="3" borderId="26" xfId="0" applyFont="1" applyFill="1" applyBorder="1" applyAlignment="1">
      <alignment horizontal="left" vertical="center"/>
    </xf>
    <xf numFmtId="0" fontId="7" fillId="3" borderId="26"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4" xfId="0" applyFont="1" applyFill="1" applyBorder="1" applyAlignment="1">
      <alignment horizontal="center" vertical="center"/>
    </xf>
    <xf numFmtId="0" fontId="7" fillId="3" borderId="26" xfId="0" applyFont="1" applyFill="1" applyBorder="1" applyAlignment="1">
      <alignment horizontal="center" vertical="center" wrapText="1"/>
    </xf>
    <xf numFmtId="0" fontId="8" fillId="0" borderId="0" xfId="0" applyFont="1" applyAlignment="1">
      <alignment horizontal="center" vertical="center" wrapText="1"/>
    </xf>
    <xf numFmtId="8" fontId="7" fillId="4" borderId="12" xfId="0" applyNumberFormat="1" applyFont="1" applyFill="1" applyBorder="1" applyAlignment="1">
      <alignment horizontal="center" vertical="center"/>
    </xf>
    <xf numFmtId="0" fontId="14" fillId="0" borderId="0" xfId="0" applyFont="1" applyAlignment="1">
      <alignment horizontal="left"/>
    </xf>
    <xf numFmtId="0" fontId="9" fillId="0" borderId="0" xfId="0" applyFont="1" applyAlignment="1">
      <alignment horizontal="left" vertical="center" wrapText="1" indent="1"/>
    </xf>
    <xf numFmtId="0" fontId="0" fillId="5" borderId="0" xfId="0" applyFill="1"/>
    <xf numFmtId="0" fontId="16" fillId="3" borderId="9" xfId="0" applyFont="1" applyFill="1" applyBorder="1" applyAlignment="1">
      <alignment horizontal="left" vertical="center"/>
    </xf>
    <xf numFmtId="0" fontId="16" fillId="3" borderId="9" xfId="0" applyFont="1" applyFill="1" applyBorder="1" applyAlignment="1">
      <alignment horizontal="center" vertical="center" wrapText="1"/>
    </xf>
    <xf numFmtId="0" fontId="16" fillId="0" borderId="0" xfId="0" applyFont="1"/>
    <xf numFmtId="0" fontId="17" fillId="0" borderId="9" xfId="0" applyFont="1" applyBorder="1" applyAlignment="1" applyProtection="1">
      <alignment horizontal="left" vertical="center"/>
      <protection hidden="1"/>
    </xf>
    <xf numFmtId="8" fontId="16" fillId="4" borderId="9" xfId="0" applyNumberFormat="1" applyFont="1" applyFill="1" applyBorder="1" applyAlignment="1">
      <alignment horizontal="center" vertical="center"/>
    </xf>
    <xf numFmtId="8" fontId="16" fillId="0" borderId="9" xfId="0" applyNumberFormat="1" applyFont="1" applyBorder="1"/>
    <xf numFmtId="0" fontId="16" fillId="0" borderId="9" xfId="0" applyFont="1" applyBorder="1"/>
    <xf numFmtId="0" fontId="16" fillId="0" borderId="0" xfId="0" applyFont="1" applyAlignment="1">
      <alignment horizontal="left"/>
    </xf>
    <xf numFmtId="0" fontId="18" fillId="0" borderId="0" xfId="0" applyFont="1"/>
    <xf numFmtId="0" fontId="16" fillId="5" borderId="0" xfId="0" applyFont="1" applyFill="1" applyAlignment="1">
      <alignment horizontal="center"/>
    </xf>
    <xf numFmtId="0" fontId="16" fillId="5" borderId="0" xfId="0" applyFont="1" applyFill="1"/>
    <xf numFmtId="44" fontId="18" fillId="0" borderId="0" xfId="3" applyFont="1" applyAlignment="1">
      <alignment horizontal="left"/>
    </xf>
    <xf numFmtId="44" fontId="8" fillId="0" borderId="0" xfId="0" applyNumberFormat="1" applyFont="1" applyAlignment="1">
      <alignment horizontal="center" vertical="center" wrapText="1"/>
    </xf>
    <xf numFmtId="0" fontId="8" fillId="4" borderId="9" xfId="0" quotePrefix="1" applyFont="1" applyFill="1" applyBorder="1" applyAlignment="1" applyProtection="1">
      <alignment horizontal="left" vertical="center" wrapText="1"/>
      <protection hidden="1"/>
    </xf>
    <xf numFmtId="44" fontId="8" fillId="4" borderId="9" xfId="3" applyFont="1" applyFill="1" applyBorder="1" applyAlignment="1" applyProtection="1">
      <alignment vertical="center" wrapText="1"/>
      <protection hidden="1"/>
    </xf>
    <xf numFmtId="44" fontId="8" fillId="4" borderId="9" xfId="3" applyFont="1" applyFill="1" applyBorder="1" applyAlignment="1" applyProtection="1">
      <alignment horizontal="left" vertical="center" wrapText="1"/>
      <protection hidden="1"/>
    </xf>
    <xf numFmtId="0" fontId="8" fillId="4" borderId="0" xfId="0" applyFont="1" applyFill="1" applyAlignment="1" applyProtection="1">
      <alignment horizontal="left" vertical="center" wrapText="1"/>
      <protection hidden="1"/>
    </xf>
    <xf numFmtId="0" fontId="22" fillId="4" borderId="0" xfId="0" applyFont="1" applyFill="1" applyProtection="1">
      <protection hidden="1"/>
    </xf>
    <xf numFmtId="0" fontId="21" fillId="0" borderId="0" xfId="0" applyFont="1"/>
    <xf numFmtId="0" fontId="21" fillId="4" borderId="0" xfId="0" applyFont="1" applyFill="1" applyProtection="1">
      <protection hidden="1"/>
    </xf>
    <xf numFmtId="0" fontId="24" fillId="0" borderId="0" xfId="0" applyFont="1" applyAlignment="1" applyProtection="1">
      <alignment vertical="center"/>
      <protection hidden="1"/>
    </xf>
    <xf numFmtId="0" fontId="23" fillId="4" borderId="0" xfId="0" applyFont="1" applyFill="1" applyProtection="1">
      <protection hidden="1"/>
    </xf>
    <xf numFmtId="0" fontId="25" fillId="6" borderId="13" xfId="0" applyFont="1" applyFill="1" applyBorder="1" applyAlignment="1" applyProtection="1">
      <alignment vertical="center"/>
      <protection hidden="1"/>
    </xf>
    <xf numFmtId="0" fontId="25" fillId="6" borderId="31" xfId="0" applyFont="1" applyFill="1" applyBorder="1" applyAlignment="1" applyProtection="1">
      <alignment horizontal="left" vertical="center" indent="1"/>
      <protection hidden="1"/>
    </xf>
    <xf numFmtId="0" fontId="25" fillId="6" borderId="21" xfId="0" applyFont="1" applyFill="1" applyBorder="1" applyAlignment="1" applyProtection="1">
      <alignment horizontal="left" vertical="center" indent="1"/>
      <protection hidden="1"/>
    </xf>
    <xf numFmtId="0" fontId="25" fillId="6" borderId="21" xfId="0" applyFont="1" applyFill="1" applyBorder="1" applyAlignment="1" applyProtection="1">
      <alignment horizontal="center" vertical="center"/>
      <protection hidden="1"/>
    </xf>
    <xf numFmtId="0" fontId="21" fillId="0" borderId="13" xfId="0" applyFont="1" applyBorder="1" applyAlignment="1" applyProtection="1">
      <alignment vertical="center"/>
      <protection hidden="1"/>
    </xf>
    <xf numFmtId="0" fontId="21" fillId="4" borderId="31" xfId="0" applyFont="1" applyFill="1" applyBorder="1" applyAlignment="1" applyProtection="1">
      <alignment horizontal="left" vertical="center" indent="1"/>
      <protection hidden="1"/>
    </xf>
    <xf numFmtId="0" fontId="21" fillId="4" borderId="21" xfId="0" applyFont="1" applyFill="1" applyBorder="1" applyAlignment="1" applyProtection="1">
      <alignment horizontal="left" vertical="center" indent="1"/>
      <protection hidden="1"/>
    </xf>
    <xf numFmtId="165" fontId="21" fillId="4" borderId="21" xfId="0" applyNumberFormat="1" applyFont="1" applyFill="1" applyBorder="1" applyAlignment="1" applyProtection="1">
      <alignment horizontal="center" vertical="center"/>
      <protection hidden="1"/>
    </xf>
    <xf numFmtId="0" fontId="21" fillId="4" borderId="5" xfId="0" applyFont="1" applyFill="1" applyBorder="1" applyAlignment="1" applyProtection="1">
      <alignment vertical="center"/>
      <protection hidden="1"/>
    </xf>
    <xf numFmtId="0" fontId="26" fillId="0" borderId="0" xfId="0" applyFont="1"/>
    <xf numFmtId="164" fontId="21" fillId="4" borderId="0" xfId="0" applyNumberFormat="1" applyFont="1" applyFill="1" applyProtection="1">
      <protection hidden="1"/>
    </xf>
    <xf numFmtId="0" fontId="24" fillId="4" borderId="0" xfId="0" applyFont="1" applyFill="1" applyAlignment="1" applyProtection="1">
      <alignment horizontal="left" indent="1"/>
      <protection hidden="1"/>
    </xf>
    <xf numFmtId="165" fontId="21" fillId="4" borderId="9" xfId="0" applyNumberFormat="1" applyFont="1" applyFill="1" applyBorder="1" applyAlignment="1" applyProtection="1">
      <alignment horizontal="center" vertical="center"/>
      <protection hidden="1"/>
    </xf>
    <xf numFmtId="0" fontId="27" fillId="4" borderId="2" xfId="0" applyFont="1" applyFill="1" applyBorder="1" applyAlignment="1" applyProtection="1">
      <alignment horizontal="center" vertical="center"/>
      <protection hidden="1"/>
    </xf>
    <xf numFmtId="0" fontId="21" fillId="4" borderId="0" xfId="0" applyFont="1" applyFill="1" applyAlignment="1" applyProtection="1">
      <alignment horizontal="center" vertical="center" wrapText="1"/>
      <protection hidden="1"/>
    </xf>
    <xf numFmtId="0" fontId="21" fillId="4" borderId="0" xfId="0" applyFont="1" applyFill="1" applyAlignment="1" applyProtection="1">
      <alignment horizontal="right" vertical="center"/>
      <protection hidden="1"/>
    </xf>
    <xf numFmtId="0" fontId="21" fillId="4" borderId="0" xfId="0" applyFont="1" applyFill="1" applyAlignment="1" applyProtection="1">
      <alignment horizontal="center" vertical="center"/>
      <protection hidden="1"/>
    </xf>
    <xf numFmtId="0" fontId="21" fillId="4" borderId="0" xfId="0" applyFont="1" applyFill="1" applyAlignment="1" applyProtection="1">
      <alignment horizontal="center"/>
      <protection hidden="1"/>
    </xf>
    <xf numFmtId="0" fontId="21" fillId="4" borderId="6" xfId="0" applyFont="1" applyFill="1" applyBorder="1" applyAlignment="1" applyProtection="1">
      <alignment horizontal="center"/>
      <protection hidden="1"/>
    </xf>
    <xf numFmtId="0" fontId="20" fillId="7" borderId="22" xfId="0" applyFont="1" applyFill="1" applyBorder="1" applyAlignment="1" applyProtection="1">
      <alignment horizontal="center" vertical="center"/>
      <protection locked="0" hidden="1"/>
    </xf>
    <xf numFmtId="0" fontId="20" fillId="7" borderId="23" xfId="0" applyFont="1" applyFill="1" applyBorder="1" applyAlignment="1" applyProtection="1">
      <alignment vertical="center"/>
      <protection locked="0" hidden="1"/>
    </xf>
    <xf numFmtId="0" fontId="20" fillId="7" borderId="23" xfId="0" applyFont="1" applyFill="1" applyBorder="1" applyAlignment="1" applyProtection="1">
      <alignment horizontal="center" vertical="center"/>
      <protection locked="0" hidden="1"/>
    </xf>
    <xf numFmtId="0" fontId="20" fillId="7" borderId="23" xfId="0" applyFont="1" applyFill="1" applyBorder="1" applyAlignment="1" applyProtection="1">
      <alignment vertical="center"/>
      <protection hidden="1"/>
    </xf>
    <xf numFmtId="0" fontId="20" fillId="7" borderId="25" xfId="0" applyFont="1" applyFill="1" applyBorder="1" applyAlignment="1" applyProtection="1">
      <alignment vertical="center"/>
      <protection locked="0" hidden="1"/>
    </xf>
    <xf numFmtId="0" fontId="20" fillId="7" borderId="14" xfId="0" applyFont="1" applyFill="1" applyBorder="1" applyAlignment="1" applyProtection="1">
      <alignment vertical="center"/>
      <protection locked="0" hidden="1"/>
    </xf>
    <xf numFmtId="0" fontId="20" fillId="7" borderId="21" xfId="0" applyFont="1" applyFill="1" applyBorder="1" applyAlignment="1" applyProtection="1">
      <alignment horizontal="left" vertical="center"/>
      <protection hidden="1"/>
    </xf>
    <xf numFmtId="0" fontId="20" fillId="7" borderId="13" xfId="0" applyFont="1" applyFill="1" applyBorder="1" applyAlignment="1" applyProtection="1">
      <alignment vertical="center"/>
      <protection hidden="1"/>
    </xf>
    <xf numFmtId="0" fontId="20" fillId="7" borderId="31" xfId="0" applyFont="1" applyFill="1" applyBorder="1" applyAlignment="1" applyProtection="1">
      <alignment vertical="center"/>
      <protection hidden="1"/>
    </xf>
    <xf numFmtId="0" fontId="20" fillId="7" borderId="21" xfId="0" applyFont="1" applyFill="1" applyBorder="1" applyAlignment="1" applyProtection="1">
      <alignment vertical="center"/>
      <protection hidden="1"/>
    </xf>
    <xf numFmtId="0" fontId="20" fillId="7" borderId="32" xfId="0" applyFont="1" applyFill="1" applyBorder="1" applyAlignment="1" applyProtection="1">
      <alignment vertical="center"/>
      <protection hidden="1"/>
    </xf>
    <xf numFmtId="0" fontId="20" fillId="7" borderId="33" xfId="0" applyFont="1" applyFill="1" applyBorder="1" applyAlignment="1" applyProtection="1">
      <alignment vertical="center"/>
      <protection hidden="1"/>
    </xf>
    <xf numFmtId="0" fontId="20" fillId="7" borderId="38" xfId="0" applyFont="1" applyFill="1" applyBorder="1" applyAlignment="1" applyProtection="1">
      <alignment vertical="center"/>
      <protection hidden="1"/>
    </xf>
    <xf numFmtId="0" fontId="20" fillId="7" borderId="39" xfId="0" applyFont="1" applyFill="1" applyBorder="1" applyAlignment="1" applyProtection="1">
      <alignment vertical="center"/>
      <protection hidden="1"/>
    </xf>
    <xf numFmtId="0" fontId="20" fillId="7" borderId="40" xfId="0" applyFont="1" applyFill="1" applyBorder="1" applyAlignment="1" applyProtection="1">
      <alignment vertical="center"/>
      <protection hidden="1"/>
    </xf>
    <xf numFmtId="0" fontId="20" fillId="7" borderId="41" xfId="0" applyFont="1" applyFill="1" applyBorder="1" applyAlignment="1" applyProtection="1">
      <alignment vertical="center"/>
      <protection hidden="1"/>
    </xf>
    <xf numFmtId="0" fontId="20" fillId="7" borderId="42" xfId="0" applyFont="1" applyFill="1" applyBorder="1" applyAlignment="1" applyProtection="1">
      <alignment vertical="center"/>
      <protection hidden="1"/>
    </xf>
    <xf numFmtId="0" fontId="20" fillId="7" borderId="43" xfId="0" applyFont="1" applyFill="1" applyBorder="1" applyAlignment="1" applyProtection="1">
      <alignment vertical="center"/>
      <protection hidden="1"/>
    </xf>
    <xf numFmtId="0" fontId="20" fillId="7" borderId="44" xfId="0" applyFont="1" applyFill="1" applyBorder="1" applyAlignment="1" applyProtection="1">
      <alignment vertical="center"/>
      <protection hidden="1"/>
    </xf>
    <xf numFmtId="0" fontId="20" fillId="7" borderId="45" xfId="0" applyFont="1" applyFill="1" applyBorder="1" applyAlignment="1" applyProtection="1">
      <alignment vertical="center"/>
      <protection hidden="1"/>
    </xf>
    <xf numFmtId="0" fontId="20" fillId="7" borderId="9" xfId="0" applyFont="1" applyFill="1" applyBorder="1" applyAlignment="1">
      <alignment horizontal="left" vertical="center"/>
    </xf>
    <xf numFmtId="0" fontId="20" fillId="7" borderId="9" xfId="0" applyFont="1" applyFill="1" applyBorder="1" applyAlignment="1">
      <alignment horizontal="center" vertical="center"/>
    </xf>
    <xf numFmtId="0" fontId="20" fillId="7" borderId="9" xfId="0" applyFont="1" applyFill="1" applyBorder="1" applyAlignment="1">
      <alignment horizontal="center" vertical="center" wrapText="1"/>
    </xf>
    <xf numFmtId="0" fontId="20" fillId="7" borderId="15" xfId="0" applyFont="1" applyFill="1" applyBorder="1" applyAlignment="1">
      <alignment vertical="center"/>
    </xf>
    <xf numFmtId="0" fontId="20" fillId="7" borderId="17" xfId="0" applyFont="1" applyFill="1" applyBorder="1" applyAlignment="1">
      <alignment vertical="center"/>
    </xf>
    <xf numFmtId="0" fontId="20" fillId="7" borderId="19" xfId="0" applyFont="1" applyFill="1" applyBorder="1" applyAlignment="1">
      <alignment vertical="center"/>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hidden="1"/>
    </xf>
    <xf numFmtId="0" fontId="8" fillId="5" borderId="9" xfId="0" applyFont="1" applyFill="1" applyBorder="1" applyAlignment="1" applyProtection="1">
      <alignment horizontal="left" vertical="center"/>
      <protection locked="0" hidden="1"/>
    </xf>
    <xf numFmtId="0" fontId="21" fillId="4" borderId="1" xfId="0" applyFont="1" applyFill="1" applyBorder="1" applyProtection="1">
      <protection hidden="1"/>
    </xf>
    <xf numFmtId="0" fontId="21" fillId="4" borderId="4" xfId="0" applyFont="1" applyFill="1" applyBorder="1" applyProtection="1">
      <protection hidden="1"/>
    </xf>
    <xf numFmtId="0" fontId="21" fillId="4" borderId="0" xfId="0" applyFont="1" applyFill="1" applyAlignment="1" applyProtection="1">
      <alignment horizontal="left"/>
      <protection hidden="1"/>
    </xf>
    <xf numFmtId="0" fontId="21" fillId="4" borderId="0" xfId="0" applyFont="1" applyFill="1" applyAlignment="1" applyProtection="1">
      <alignment horizontal="left" vertical="center"/>
      <protection hidden="1"/>
    </xf>
    <xf numFmtId="0" fontId="21" fillId="4" borderId="9" xfId="0" applyFont="1" applyFill="1" applyBorder="1" applyAlignment="1" applyProtection="1">
      <alignment horizontal="center" vertical="center"/>
      <protection locked="0"/>
    </xf>
    <xf numFmtId="0" fontId="29" fillId="4" borderId="2" xfId="0" applyFont="1" applyFill="1" applyBorder="1" applyAlignment="1" applyProtection="1">
      <alignment vertical="center"/>
      <protection hidden="1"/>
    </xf>
    <xf numFmtId="0" fontId="27" fillId="4" borderId="3" xfId="0" applyFont="1" applyFill="1" applyBorder="1" applyAlignment="1" applyProtection="1">
      <alignment horizontal="center" vertical="center"/>
      <protection hidden="1"/>
    </xf>
    <xf numFmtId="0" fontId="21" fillId="4" borderId="5" xfId="0" applyFont="1" applyFill="1" applyBorder="1" applyAlignment="1" applyProtection="1">
      <alignment horizontal="left" vertical="center" wrapText="1"/>
      <protection hidden="1"/>
    </xf>
    <xf numFmtId="0" fontId="21" fillId="4" borderId="5" xfId="0" applyFont="1" applyFill="1" applyBorder="1" applyAlignment="1" applyProtection="1">
      <alignment horizontal="center" vertical="center" wrapText="1"/>
      <protection hidden="1"/>
    </xf>
    <xf numFmtId="0" fontId="0" fillId="0" borderId="0" xfId="0" applyAlignment="1">
      <alignment vertical="center" wrapText="1"/>
    </xf>
    <xf numFmtId="0" fontId="21" fillId="4" borderId="4" xfId="0" applyFont="1" applyFill="1" applyBorder="1" applyAlignment="1" applyProtection="1">
      <alignment horizontal="right"/>
      <protection hidden="1"/>
    </xf>
    <xf numFmtId="0" fontId="21" fillId="4" borderId="4" xfId="0" applyFont="1" applyFill="1" applyBorder="1" applyAlignment="1" applyProtection="1">
      <alignment horizontal="right" vertical="center"/>
      <protection hidden="1"/>
    </xf>
    <xf numFmtId="0" fontId="21" fillId="4" borderId="5" xfId="0" applyFont="1" applyFill="1" applyBorder="1" applyAlignment="1" applyProtection="1">
      <alignment horizontal="left" wrapText="1"/>
      <protection hidden="1"/>
    </xf>
    <xf numFmtId="0" fontId="21" fillId="4" borderId="8" xfId="0" applyFont="1" applyFill="1" applyBorder="1" applyAlignment="1" applyProtection="1">
      <alignment horizontal="center"/>
      <protection hidden="1"/>
    </xf>
    <xf numFmtId="0" fontId="0" fillId="4" borderId="0" xfId="0" applyFill="1"/>
    <xf numFmtId="0" fontId="8" fillId="4" borderId="9" xfId="0" applyFont="1" applyFill="1" applyBorder="1" applyAlignment="1" applyProtection="1">
      <alignment vertical="center"/>
      <protection locked="0" hidden="1"/>
    </xf>
    <xf numFmtId="0" fontId="8" fillId="4" borderId="9" xfId="0" applyFont="1" applyFill="1" applyBorder="1" applyAlignment="1" applyProtection="1">
      <alignment vertical="center" wrapText="1"/>
      <protection locked="0" hidden="1"/>
    </xf>
    <xf numFmtId="0" fontId="9" fillId="4" borderId="0" xfId="0" applyFont="1" applyFill="1" applyAlignment="1" applyProtection="1">
      <alignment vertical="center"/>
      <protection hidden="1"/>
    </xf>
    <xf numFmtId="49" fontId="9" fillId="4" borderId="0" xfId="0" applyNumberFormat="1" applyFont="1" applyFill="1" applyAlignment="1" applyProtection="1">
      <alignment horizontal="left" vertical="center"/>
      <protection hidden="1"/>
    </xf>
    <xf numFmtId="0" fontId="8" fillId="4" borderId="0" xfId="0" applyFont="1" applyFill="1" applyAlignment="1" applyProtection="1">
      <alignment horizontal="left" vertical="center"/>
      <protection hidden="1"/>
    </xf>
    <xf numFmtId="49" fontId="8" fillId="4" borderId="0" xfId="0" applyNumberFormat="1" applyFont="1" applyFill="1" applyAlignment="1" applyProtection="1">
      <alignment horizontal="left" vertical="center"/>
      <protection hidden="1"/>
    </xf>
    <xf numFmtId="8" fontId="8" fillId="4" borderId="0" xfId="0" applyNumberFormat="1" applyFont="1" applyFill="1" applyAlignment="1" applyProtection="1">
      <alignment vertical="center"/>
      <protection hidden="1"/>
    </xf>
    <xf numFmtId="14" fontId="8" fillId="4" borderId="0" xfId="0" applyNumberFormat="1" applyFont="1" applyFill="1" applyAlignment="1" applyProtection="1">
      <alignment vertical="center"/>
      <protection hidden="1"/>
    </xf>
    <xf numFmtId="0" fontId="0" fillId="4" borderId="2" xfId="0" applyFill="1" applyBorder="1"/>
    <xf numFmtId="0" fontId="0" fillId="4" borderId="3" xfId="0" applyFill="1" applyBorder="1"/>
    <xf numFmtId="0" fontId="0" fillId="4" borderId="5" xfId="0" applyFill="1" applyBorder="1"/>
    <xf numFmtId="0" fontId="8" fillId="4" borderId="0" xfId="0" applyFont="1" applyFill="1" applyAlignment="1" applyProtection="1">
      <alignment horizontal="center" vertical="center"/>
      <protection locked="0" hidden="1"/>
    </xf>
    <xf numFmtId="0" fontId="8" fillId="4" borderId="5" xfId="0" applyFont="1" applyFill="1" applyBorder="1" applyAlignment="1" applyProtection="1">
      <alignment vertical="center"/>
      <protection locked="0" hidden="1"/>
    </xf>
    <xf numFmtId="0" fontId="9" fillId="4" borderId="0" xfId="0" applyFont="1" applyFill="1" applyAlignment="1" applyProtection="1">
      <alignment vertical="center" wrapText="1"/>
      <protection locked="0" hidden="1"/>
    </xf>
    <xf numFmtId="0" fontId="8" fillId="4" borderId="6" xfId="0" applyFont="1" applyFill="1" applyBorder="1" applyAlignment="1">
      <alignment vertical="center"/>
    </xf>
    <xf numFmtId="0" fontId="0" fillId="4" borderId="7" xfId="0" applyFill="1" applyBorder="1"/>
    <xf numFmtId="0" fontId="8" fillId="4" borderId="7" xfId="0" applyFont="1" applyFill="1" applyBorder="1" applyAlignment="1" applyProtection="1">
      <alignment vertical="center"/>
      <protection locked="0" hidden="1"/>
    </xf>
    <xf numFmtId="0" fontId="9" fillId="5" borderId="21" xfId="0" applyFont="1" applyFill="1" applyBorder="1" applyAlignment="1" applyProtection="1">
      <alignment horizontal="left" vertical="center"/>
      <protection locked="0"/>
    </xf>
    <xf numFmtId="0" fontId="9" fillId="0" borderId="0" xfId="0" applyFont="1" applyAlignment="1" applyProtection="1">
      <alignment vertical="center" wrapText="1"/>
      <protection hidden="1"/>
    </xf>
    <xf numFmtId="0" fontId="9" fillId="0" borderId="0" xfId="0" applyFont="1" applyAlignment="1">
      <alignment horizontal="left" vertical="center" wrapText="1"/>
    </xf>
    <xf numFmtId="166" fontId="9" fillId="0" borderId="0" xfId="4" applyNumberFormat="1" applyFont="1" applyFill="1" applyBorder="1" applyAlignment="1">
      <alignment horizontal="center" vertical="center" wrapText="1"/>
    </xf>
    <xf numFmtId="166" fontId="9" fillId="0" borderId="0" xfId="4" applyNumberFormat="1" applyFont="1" applyBorder="1" applyAlignment="1" applyProtection="1">
      <alignment vertical="center"/>
      <protection hidden="1"/>
    </xf>
    <xf numFmtId="166" fontId="9" fillId="0" borderId="0" xfId="4" applyNumberFormat="1" applyFont="1" applyAlignment="1">
      <alignment horizontal="center" vertical="center"/>
    </xf>
    <xf numFmtId="166" fontId="9" fillId="0" borderId="0" xfId="4" applyNumberFormat="1" applyFont="1" applyFill="1" applyBorder="1" applyAlignment="1">
      <alignment horizontal="left" vertical="center" wrapText="1" indent="1"/>
    </xf>
    <xf numFmtId="166" fontId="9" fillId="0" borderId="0" xfId="4" applyNumberFormat="1" applyFont="1"/>
    <xf numFmtId="0" fontId="21" fillId="4" borderId="1" xfId="0" applyFont="1" applyFill="1" applyBorder="1"/>
    <xf numFmtId="0" fontId="21" fillId="4" borderId="2" xfId="0" applyFont="1" applyFill="1" applyBorder="1"/>
    <xf numFmtId="0" fontId="22" fillId="4" borderId="2" xfId="0" applyFont="1" applyFill="1" applyBorder="1" applyProtection="1">
      <protection hidden="1"/>
    </xf>
    <xf numFmtId="0" fontId="21" fillId="4" borderId="4" xfId="0" applyFont="1" applyFill="1" applyBorder="1"/>
    <xf numFmtId="0" fontId="21" fillId="4" borderId="0" xfId="0" applyFont="1" applyFill="1"/>
    <xf numFmtId="0" fontId="21" fillId="4" borderId="14" xfId="0" applyFont="1" applyFill="1" applyBorder="1" applyProtection="1">
      <protection hidden="1"/>
    </xf>
    <xf numFmtId="0" fontId="27" fillId="4" borderId="23" xfId="0" applyFont="1" applyFill="1" applyBorder="1" applyAlignment="1" applyProtection="1">
      <alignment horizontal="center" vertical="center"/>
      <protection hidden="1"/>
    </xf>
    <xf numFmtId="0" fontId="21" fillId="4" borderId="0" xfId="0" applyFont="1" applyFill="1" applyAlignment="1">
      <alignment wrapText="1"/>
    </xf>
    <xf numFmtId="44" fontId="18" fillId="0" borderId="0" xfId="3" applyFont="1" applyBorder="1" applyAlignment="1">
      <alignment horizontal="left"/>
    </xf>
    <xf numFmtId="44" fontId="8" fillId="0" borderId="0" xfId="0" applyNumberFormat="1" applyFont="1"/>
    <xf numFmtId="0" fontId="21" fillId="4" borderId="0" xfId="0" applyFont="1" applyFill="1" applyAlignment="1" applyProtection="1">
      <alignment horizontal="right"/>
      <protection hidden="1"/>
    </xf>
    <xf numFmtId="165" fontId="21" fillId="4" borderId="23" xfId="0" applyNumberFormat="1" applyFont="1" applyFill="1" applyBorder="1" applyAlignment="1" applyProtection="1">
      <alignment horizontal="center" vertical="center"/>
      <protection hidden="1"/>
    </xf>
    <xf numFmtId="164" fontId="21" fillId="4" borderId="23" xfId="0" applyNumberFormat="1" applyFont="1" applyFill="1" applyBorder="1" applyAlignment="1" applyProtection="1">
      <alignment horizontal="center" vertical="center"/>
      <protection hidden="1"/>
    </xf>
    <xf numFmtId="0" fontId="0" fillId="0" borderId="23" xfId="0" applyBorder="1"/>
    <xf numFmtId="0" fontId="0" fillId="0" borderId="23" xfId="0" applyBorder="1" applyAlignment="1">
      <alignment horizontal="center" vertical="center"/>
    </xf>
    <xf numFmtId="165" fontId="21" fillId="4" borderId="0" xfId="0" applyNumberFormat="1" applyFont="1" applyFill="1" applyAlignment="1" applyProtection="1">
      <alignment horizontal="center" vertical="center"/>
      <protection hidden="1"/>
    </xf>
    <xf numFmtId="164" fontId="21" fillId="4" borderId="0" xfId="0" applyNumberFormat="1" applyFont="1" applyFill="1" applyAlignment="1" applyProtection="1">
      <alignment horizontal="center" vertical="center"/>
      <protection hidden="1"/>
    </xf>
    <xf numFmtId="0" fontId="21" fillId="4" borderId="2" xfId="0" applyFont="1" applyFill="1" applyBorder="1" applyProtection="1">
      <protection hidden="1"/>
    </xf>
    <xf numFmtId="0" fontId="21" fillId="4" borderId="3" xfId="0" applyFont="1" applyFill="1" applyBorder="1" applyAlignment="1" applyProtection="1">
      <alignment horizontal="right"/>
      <protection hidden="1"/>
    </xf>
    <xf numFmtId="0" fontId="21" fillId="4" borderId="5" xfId="0" applyFont="1" applyFill="1" applyBorder="1" applyAlignment="1" applyProtection="1">
      <alignment horizontal="right"/>
      <protection hidden="1"/>
    </xf>
    <xf numFmtId="0" fontId="23" fillId="4" borderId="4" xfId="0" applyFont="1" applyFill="1" applyBorder="1" applyAlignment="1" applyProtection="1">
      <alignment horizontal="left" indent="1"/>
      <protection hidden="1"/>
    </xf>
    <xf numFmtId="0" fontId="21" fillId="4" borderId="5" xfId="0" applyFont="1" applyFill="1" applyBorder="1" applyProtection="1">
      <protection hidden="1"/>
    </xf>
    <xf numFmtId="0" fontId="21" fillId="4" borderId="4" xfId="0" applyFont="1" applyFill="1" applyBorder="1" applyAlignment="1" applyProtection="1">
      <alignment vertical="center"/>
      <protection hidden="1"/>
    </xf>
    <xf numFmtId="0" fontId="21" fillId="4" borderId="46" xfId="0" applyFont="1" applyFill="1" applyBorder="1" applyProtection="1">
      <protection hidden="1"/>
    </xf>
    <xf numFmtId="0" fontId="21" fillId="4" borderId="47" xfId="0" applyFont="1" applyFill="1" applyBorder="1" applyProtection="1">
      <protection hidden="1"/>
    </xf>
    <xf numFmtId="0" fontId="21" fillId="4" borderId="48" xfId="0" applyFont="1" applyFill="1" applyBorder="1" applyProtection="1">
      <protection hidden="1"/>
    </xf>
    <xf numFmtId="0" fontId="21" fillId="4" borderId="49" xfId="0" applyFont="1" applyFill="1" applyBorder="1" applyProtection="1">
      <protection hidden="1"/>
    </xf>
    <xf numFmtId="0" fontId="21" fillId="4" borderId="7" xfId="0" applyFont="1" applyFill="1" applyBorder="1" applyAlignment="1" applyProtection="1">
      <alignment horizontal="center"/>
      <protection hidden="1"/>
    </xf>
    <xf numFmtId="0" fontId="21" fillId="4" borderId="8" xfId="0" applyFont="1" applyFill="1" applyBorder="1" applyProtection="1">
      <protection hidden="1"/>
    </xf>
    <xf numFmtId="0" fontId="8" fillId="3" borderId="0" xfId="0" applyFont="1" applyFill="1" applyAlignment="1" applyProtection="1">
      <alignment vertical="center"/>
      <protection hidden="1"/>
    </xf>
    <xf numFmtId="0" fontId="8" fillId="3" borderId="4" xfId="0" applyFont="1" applyFill="1" applyBorder="1" applyAlignment="1" applyProtection="1">
      <alignment vertical="center"/>
      <protection hidden="1"/>
    </xf>
    <xf numFmtId="0" fontId="8" fillId="3" borderId="0" xfId="0" applyFont="1" applyFill="1" applyAlignment="1">
      <alignment vertical="center"/>
    </xf>
    <xf numFmtId="0" fontId="8" fillId="8" borderId="0" xfId="0" applyFont="1" applyFill="1" applyAlignment="1">
      <alignment vertical="center"/>
    </xf>
    <xf numFmtId="0" fontId="8" fillId="8" borderId="0" xfId="0" applyFont="1" applyFill="1"/>
    <xf numFmtId="0" fontId="21" fillId="8" borderId="0" xfId="0" applyFont="1" applyFill="1"/>
    <xf numFmtId="0" fontId="21" fillId="8" borderId="0" xfId="0" applyFont="1" applyFill="1" applyAlignment="1" applyProtection="1">
      <alignment vertical="center"/>
      <protection hidden="1"/>
    </xf>
    <xf numFmtId="6" fontId="8" fillId="0" borderId="0" xfId="0" applyNumberFormat="1" applyFont="1" applyAlignment="1">
      <alignment horizontal="center" vertical="center"/>
    </xf>
    <xf numFmtId="0" fontId="9" fillId="5" borderId="0" xfId="0" applyFont="1" applyFill="1" applyAlignment="1" applyProtection="1">
      <alignment vertical="center"/>
      <protection hidden="1"/>
    </xf>
    <xf numFmtId="0" fontId="7" fillId="5" borderId="0" xfId="0" applyFont="1" applyFill="1" applyAlignment="1">
      <alignment horizontal="left" vertical="center"/>
    </xf>
    <xf numFmtId="0" fontId="0" fillId="5" borderId="0" xfId="0" applyFill="1" applyAlignment="1">
      <alignment horizontal="center"/>
    </xf>
    <xf numFmtId="0" fontId="0" fillId="5" borderId="0" xfId="0" applyFill="1" applyAlignment="1">
      <alignment horizontal="left"/>
    </xf>
    <xf numFmtId="0" fontId="8" fillId="5" borderId="0" xfId="0" applyFont="1" applyFill="1" applyAlignment="1" applyProtection="1">
      <alignment vertical="center"/>
      <protection hidden="1"/>
    </xf>
    <xf numFmtId="0" fontId="2" fillId="3" borderId="24" xfId="0" applyFont="1" applyFill="1" applyBorder="1" applyAlignment="1">
      <alignment horizontal="center" vertical="center" wrapText="1"/>
    </xf>
    <xf numFmtId="8" fontId="0" fillId="5" borderId="27" xfId="0" applyNumberFormat="1" applyFill="1" applyBorder="1" applyAlignment="1">
      <alignment horizontal="center"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10" borderId="26" xfId="0" applyFill="1" applyBorder="1" applyAlignment="1">
      <alignment horizontal="center" vertical="center"/>
    </xf>
    <xf numFmtId="8" fontId="0" fillId="10" borderId="26" xfId="0" applyNumberFormat="1" applyFill="1" applyBorder="1" applyAlignment="1">
      <alignment horizontal="center" vertical="center"/>
    </xf>
    <xf numFmtId="0" fontId="0" fillId="10" borderId="27" xfId="0" applyFill="1" applyBorder="1" applyAlignment="1">
      <alignment horizontal="center" vertical="center"/>
    </xf>
    <xf numFmtId="8" fontId="0" fillId="10" borderId="27" xfId="0" applyNumberFormat="1" applyFill="1" applyBorder="1" applyAlignment="1">
      <alignment horizontal="center" vertical="center"/>
    </xf>
    <xf numFmtId="0" fontId="0" fillId="10" borderId="28" xfId="0" applyFill="1" applyBorder="1" applyAlignment="1">
      <alignment horizontal="center" vertical="center"/>
    </xf>
    <xf numFmtId="8" fontId="0" fillId="10" borderId="28" xfId="0" applyNumberFormat="1" applyFill="1" applyBorder="1" applyAlignment="1">
      <alignment horizontal="center" vertical="center"/>
    </xf>
    <xf numFmtId="8" fontId="0" fillId="5" borderId="26" xfId="0" applyNumberFormat="1" applyFill="1" applyBorder="1" applyAlignment="1">
      <alignment horizontal="center" vertical="center"/>
    </xf>
    <xf numFmtId="8" fontId="0" fillId="5" borderId="28" xfId="0" applyNumberFormat="1" applyFill="1" applyBorder="1" applyAlignment="1">
      <alignment horizontal="center" vertical="center"/>
    </xf>
    <xf numFmtId="14" fontId="16" fillId="5" borderId="0" xfId="0" applyNumberFormat="1" applyFont="1" applyFill="1"/>
    <xf numFmtId="22" fontId="8" fillId="0" borderId="0" xfId="0" applyNumberFormat="1" applyFont="1" applyAlignment="1" applyProtection="1">
      <alignment vertical="center"/>
      <protection hidden="1"/>
    </xf>
    <xf numFmtId="6" fontId="0" fillId="0" borderId="0" xfId="0" applyNumberFormat="1" applyAlignment="1">
      <alignment horizontal="center"/>
    </xf>
    <xf numFmtId="0" fontId="8" fillId="4" borderId="16" xfId="0" applyFont="1" applyFill="1" applyBorder="1" applyAlignment="1" applyProtection="1">
      <alignment vertical="center" wrapText="1"/>
      <protection locked="0" hidden="1"/>
    </xf>
    <xf numFmtId="0" fontId="8" fillId="4" borderId="18" xfId="0" applyFont="1" applyFill="1" applyBorder="1" applyAlignment="1" applyProtection="1">
      <alignment vertical="center" wrapText="1"/>
      <protection locked="0" hidden="1"/>
    </xf>
    <xf numFmtId="14" fontId="8" fillId="4" borderId="21" xfId="0" applyNumberFormat="1" applyFont="1" applyFill="1" applyBorder="1" applyAlignment="1" applyProtection="1">
      <alignment vertical="center" wrapText="1"/>
      <protection locked="0" hidden="1"/>
    </xf>
    <xf numFmtId="0" fontId="8" fillId="5" borderId="37" xfId="0" applyFont="1" applyFill="1" applyBorder="1" applyAlignment="1" applyProtection="1">
      <alignment vertical="center" wrapText="1"/>
      <protection locked="0"/>
    </xf>
    <xf numFmtId="0" fontId="8" fillId="0" borderId="11" xfId="0" applyFont="1" applyBorder="1" applyAlignment="1" applyProtection="1">
      <alignment vertical="center"/>
      <protection locked="0" hidden="1"/>
    </xf>
    <xf numFmtId="0" fontId="8" fillId="5" borderId="12" xfId="0" applyFont="1" applyFill="1" applyBorder="1" applyAlignment="1" applyProtection="1">
      <alignment vertical="center"/>
      <protection locked="0" hidden="1"/>
    </xf>
    <xf numFmtId="0" fontId="8" fillId="5" borderId="37" xfId="0" applyFont="1" applyFill="1" applyBorder="1" applyAlignment="1" applyProtection="1">
      <alignment vertical="center"/>
      <protection locked="0" hidden="1"/>
    </xf>
    <xf numFmtId="0" fontId="8" fillId="5" borderId="37" xfId="0" applyFont="1" applyFill="1" applyBorder="1" applyAlignment="1" applyProtection="1">
      <alignment vertical="center" wrapText="1"/>
      <protection locked="0" hidden="1"/>
    </xf>
    <xf numFmtId="0" fontId="8" fillId="5" borderId="59" xfId="0" applyFont="1" applyFill="1" applyBorder="1" applyAlignment="1" applyProtection="1">
      <alignment vertical="center"/>
      <protection locked="0" hidden="1"/>
    </xf>
    <xf numFmtId="0" fontId="8" fillId="5" borderId="59" xfId="0" applyFont="1" applyFill="1" applyBorder="1" applyAlignment="1" applyProtection="1">
      <alignment vertical="center" wrapText="1"/>
      <protection locked="0"/>
    </xf>
    <xf numFmtId="0" fontId="8" fillId="5" borderId="61" xfId="0" applyFont="1" applyFill="1" applyBorder="1" applyAlignment="1" applyProtection="1">
      <alignment vertical="center" wrapText="1"/>
      <protection locked="0" hidden="1"/>
    </xf>
    <xf numFmtId="0" fontId="8" fillId="5" borderId="60" xfId="0" applyFont="1" applyFill="1" applyBorder="1" applyAlignment="1" applyProtection="1">
      <alignment horizontal="left" vertical="center"/>
      <protection locked="0" hidden="1"/>
    </xf>
    <xf numFmtId="0" fontId="0" fillId="4" borderId="18" xfId="0" applyFill="1" applyBorder="1" applyAlignment="1" applyProtection="1">
      <alignment vertical="center" wrapText="1"/>
      <protection locked="0" hidden="1"/>
    </xf>
    <xf numFmtId="0" fontId="8" fillId="0" borderId="0" xfId="0" applyFont="1" applyAlignment="1" applyProtection="1">
      <alignment horizontal="right" vertical="center"/>
      <protection hidden="1"/>
    </xf>
    <xf numFmtId="8" fontId="0" fillId="4" borderId="0" xfId="0" applyNumberFormat="1" applyFill="1" applyAlignment="1">
      <alignment horizontal="center" vertical="center"/>
    </xf>
    <xf numFmtId="0" fontId="0" fillId="0" borderId="24" xfId="0" applyBorder="1" applyAlignment="1">
      <alignment horizontal="left"/>
    </xf>
    <xf numFmtId="0" fontId="0" fillId="0" borderId="11" xfId="0" applyBorder="1"/>
    <xf numFmtId="0" fontId="14" fillId="0" borderId="24" xfId="0" applyFont="1" applyBorder="1" applyAlignment="1">
      <alignment horizontal="center"/>
    </xf>
    <xf numFmtId="0" fontId="0" fillId="0" borderId="25" xfId="0" applyBorder="1" applyAlignment="1">
      <alignment horizontal="left"/>
    </xf>
    <xf numFmtId="0" fontId="0" fillId="0" borderId="14" xfId="0" applyBorder="1" applyAlignment="1">
      <alignment horizontal="center" wrapText="1"/>
    </xf>
    <xf numFmtId="0" fontId="0" fillId="0" borderId="12" xfId="0" applyBorder="1"/>
    <xf numFmtId="0" fontId="33" fillId="0" borderId="16" xfId="0" applyFont="1" applyBorder="1" applyAlignment="1" applyProtection="1">
      <alignment vertical="center"/>
      <protection locked="0" hidden="1"/>
    </xf>
    <xf numFmtId="0" fontId="33" fillId="0" borderId="18" xfId="0" applyFont="1" applyBorder="1" applyAlignment="1" applyProtection="1">
      <alignment vertical="center"/>
      <protection locked="0" hidden="1"/>
    </xf>
    <xf numFmtId="0" fontId="33" fillId="0" borderId="20" xfId="0" applyFont="1" applyBorder="1" applyAlignment="1" applyProtection="1">
      <alignment vertical="center"/>
      <protection locked="0" hidden="1"/>
    </xf>
    <xf numFmtId="0" fontId="33" fillId="0" borderId="0" xfId="0" applyFont="1" applyAlignment="1" applyProtection="1">
      <alignment vertical="center"/>
      <protection locked="0" hidden="1"/>
    </xf>
    <xf numFmtId="0" fontId="33" fillId="0" borderId="20" xfId="0" applyFont="1" applyBorder="1" applyAlignment="1" applyProtection="1">
      <alignment vertical="center" wrapText="1"/>
      <protection locked="0" hidden="1"/>
    </xf>
    <xf numFmtId="0" fontId="33" fillId="4" borderId="16" xfId="0" applyFont="1" applyFill="1" applyBorder="1" applyAlignment="1" applyProtection="1">
      <alignment vertical="center"/>
      <protection locked="0" hidden="1"/>
    </xf>
    <xf numFmtId="0" fontId="33" fillId="4" borderId="18" xfId="0" applyFont="1" applyFill="1" applyBorder="1" applyAlignment="1" applyProtection="1">
      <alignment vertical="center"/>
      <protection locked="0" hidden="1"/>
    </xf>
    <xf numFmtId="0" fontId="33" fillId="5" borderId="20" xfId="0" applyFont="1" applyFill="1" applyBorder="1" applyAlignment="1" applyProtection="1">
      <alignment vertical="center"/>
      <protection locked="0" hidden="1"/>
    </xf>
    <xf numFmtId="0" fontId="33" fillId="4" borderId="29" xfId="0" applyFont="1" applyFill="1" applyBorder="1" applyAlignment="1" applyProtection="1">
      <alignment horizontal="left" vertical="center"/>
      <protection locked="0" hidden="1"/>
    </xf>
    <xf numFmtId="0" fontId="33" fillId="4" borderId="30" xfId="0" applyFont="1" applyFill="1" applyBorder="1" applyAlignment="1" applyProtection="1">
      <alignment horizontal="left" vertical="center"/>
      <protection locked="0" hidden="1"/>
    </xf>
    <xf numFmtId="0" fontId="8" fillId="0" borderId="0" xfId="0" applyFont="1" applyAlignment="1">
      <alignment horizontal="left" vertical="top" wrapText="1"/>
    </xf>
    <xf numFmtId="0" fontId="20" fillId="7" borderId="13" xfId="0" applyFont="1" applyFill="1" applyBorder="1" applyAlignment="1" applyProtection="1">
      <alignment horizontal="left" vertical="center"/>
      <protection hidden="1"/>
    </xf>
    <xf numFmtId="0" fontId="20" fillId="7" borderId="31" xfId="0" applyFont="1" applyFill="1" applyBorder="1" applyAlignment="1" applyProtection="1">
      <alignment horizontal="left" vertical="center"/>
      <protection hidden="1"/>
    </xf>
    <xf numFmtId="0" fontId="20" fillId="7" borderId="24" xfId="0" applyFont="1" applyFill="1" applyBorder="1" applyAlignment="1" applyProtection="1">
      <alignment horizontal="left" vertical="center"/>
      <protection hidden="1"/>
    </xf>
    <xf numFmtId="0" fontId="20" fillId="7" borderId="35" xfId="0" applyFont="1" applyFill="1" applyBorder="1" applyAlignment="1" applyProtection="1">
      <alignment horizontal="left" vertical="center"/>
      <protection hidden="1"/>
    </xf>
    <xf numFmtId="0" fontId="20" fillId="7" borderId="25" xfId="0" applyFont="1" applyFill="1" applyBorder="1" applyAlignment="1" applyProtection="1">
      <alignment horizontal="left" vertical="center"/>
      <protection hidden="1"/>
    </xf>
    <xf numFmtId="0" fontId="20" fillId="7" borderId="36" xfId="0" applyFont="1" applyFill="1" applyBorder="1" applyAlignment="1" applyProtection="1">
      <alignment horizontal="left" vertical="center"/>
      <protection hidden="1"/>
    </xf>
    <xf numFmtId="0" fontId="8" fillId="4" borderId="0" xfId="0" applyFont="1" applyFill="1" applyAlignment="1" applyProtection="1">
      <alignment horizontal="center" vertical="center" wrapText="1"/>
      <protection hidden="1"/>
    </xf>
    <xf numFmtId="0" fontId="20" fillId="7" borderId="22" xfId="0" applyFont="1" applyFill="1" applyBorder="1" applyAlignment="1" applyProtection="1">
      <alignment horizontal="left" vertical="center"/>
      <protection hidden="1"/>
    </xf>
    <xf numFmtId="0" fontId="20" fillId="7" borderId="34" xfId="0" applyFont="1" applyFill="1" applyBorder="1" applyAlignment="1" applyProtection="1">
      <alignment horizontal="left" vertical="center"/>
      <protection hidden="1"/>
    </xf>
    <xf numFmtId="0" fontId="20" fillId="7" borderId="21" xfId="0" applyFont="1" applyFill="1" applyBorder="1" applyAlignment="1" applyProtection="1">
      <alignment horizontal="left" vertical="center"/>
      <protection hidden="1"/>
    </xf>
    <xf numFmtId="0" fontId="8" fillId="4" borderId="22" xfId="0" applyFont="1" applyFill="1" applyBorder="1" applyAlignment="1" applyProtection="1">
      <alignment horizontal="left" vertical="top" wrapText="1"/>
      <protection locked="0"/>
    </xf>
    <xf numFmtId="0" fontId="8" fillId="4" borderId="23" xfId="0" applyFont="1" applyFill="1" applyBorder="1" applyAlignment="1" applyProtection="1">
      <alignment horizontal="left" vertical="top" wrapText="1"/>
      <protection locked="0"/>
    </xf>
    <xf numFmtId="0" fontId="8" fillId="4" borderId="10" xfId="0" applyFont="1" applyFill="1" applyBorder="1" applyAlignment="1" applyProtection="1">
      <alignment horizontal="left" vertical="top" wrapText="1"/>
      <protection locked="0"/>
    </xf>
    <xf numFmtId="0" fontId="8" fillId="4" borderId="2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1" xfId="0" applyFont="1" applyFill="1" applyBorder="1" applyAlignment="1" applyProtection="1">
      <alignment horizontal="left" vertical="top" wrapText="1"/>
      <protection locked="0"/>
    </xf>
    <xf numFmtId="0" fontId="8" fillId="4" borderId="25" xfId="0" applyFont="1" applyFill="1" applyBorder="1" applyAlignment="1" applyProtection="1">
      <alignment horizontal="left" vertical="top" wrapText="1"/>
      <protection locked="0"/>
    </xf>
    <xf numFmtId="0" fontId="8" fillId="4" borderId="14" xfId="0" applyFont="1" applyFill="1" applyBorder="1" applyAlignment="1" applyProtection="1">
      <alignment horizontal="left" vertical="top" wrapText="1"/>
      <protection locked="0"/>
    </xf>
    <xf numFmtId="0" fontId="8" fillId="4" borderId="12" xfId="0" applyFont="1" applyFill="1" applyBorder="1" applyAlignment="1" applyProtection="1">
      <alignment horizontal="left" vertical="top" wrapText="1"/>
      <protection locked="0"/>
    </xf>
    <xf numFmtId="0" fontId="8" fillId="4" borderId="23" xfId="0" applyFont="1" applyFill="1" applyBorder="1" applyAlignment="1">
      <alignment wrapText="1"/>
    </xf>
    <xf numFmtId="0" fontId="0" fillId="0" borderId="0" xfId="0"/>
    <xf numFmtId="0" fontId="8" fillId="4" borderId="50" xfId="0" applyFont="1" applyFill="1" applyBorder="1" applyAlignment="1" applyProtection="1">
      <alignment horizontal="center" vertical="center"/>
      <protection locked="0"/>
    </xf>
    <xf numFmtId="0" fontId="8" fillId="4" borderId="51" xfId="0" applyFont="1" applyFill="1" applyBorder="1" applyAlignment="1" applyProtection="1">
      <alignment horizontal="center" vertical="center"/>
      <protection locked="0"/>
    </xf>
    <xf numFmtId="0" fontId="8" fillId="4" borderId="52" xfId="0" applyFont="1" applyFill="1" applyBorder="1" applyAlignment="1" applyProtection="1">
      <alignment horizontal="center" vertical="center"/>
      <protection locked="0"/>
    </xf>
    <xf numFmtId="0" fontId="8" fillId="4" borderId="53" xfId="0" applyFont="1" applyFill="1" applyBorder="1" applyAlignment="1" applyProtection="1">
      <alignment horizontal="center" vertical="center"/>
      <protection locked="0"/>
    </xf>
    <xf numFmtId="0" fontId="8" fillId="4" borderId="54" xfId="0" applyFont="1" applyFill="1" applyBorder="1" applyAlignment="1" applyProtection="1">
      <alignment horizontal="center" vertical="center"/>
      <protection locked="0"/>
    </xf>
    <xf numFmtId="0" fontId="8" fillId="4" borderId="55" xfId="0" applyFont="1" applyFill="1" applyBorder="1" applyAlignment="1" applyProtection="1">
      <alignment horizontal="center" vertical="center"/>
      <protection locked="0"/>
    </xf>
    <xf numFmtId="0" fontId="8" fillId="4" borderId="56" xfId="0" applyFont="1" applyFill="1" applyBorder="1" applyAlignment="1" applyProtection="1">
      <alignment horizontal="center" vertical="center"/>
      <protection locked="0"/>
    </xf>
    <xf numFmtId="0" fontId="8" fillId="4" borderId="57" xfId="0" applyFont="1" applyFill="1" applyBorder="1" applyAlignment="1" applyProtection="1">
      <alignment horizontal="center" vertical="center"/>
      <protection locked="0"/>
    </xf>
    <xf numFmtId="0" fontId="8" fillId="4" borderId="58" xfId="0" applyFont="1" applyFill="1" applyBorder="1" applyAlignment="1" applyProtection="1">
      <alignment horizontal="center" vertical="center"/>
      <protection locked="0"/>
    </xf>
    <xf numFmtId="0" fontId="8" fillId="4" borderId="13" xfId="0" applyFont="1" applyFill="1" applyBorder="1" applyAlignment="1">
      <alignment horizontal="left" vertical="center"/>
    </xf>
    <xf numFmtId="0" fontId="0" fillId="0" borderId="21" xfId="0" applyBorder="1" applyAlignment="1">
      <alignment horizontal="left" vertical="center"/>
    </xf>
    <xf numFmtId="0" fontId="8" fillId="4" borderId="21" xfId="0" applyFont="1" applyFill="1" applyBorder="1" applyAlignment="1">
      <alignment horizontal="left" vertical="center"/>
    </xf>
    <xf numFmtId="0" fontId="15" fillId="4" borderId="0" xfId="0" applyFont="1" applyFill="1" applyAlignment="1">
      <alignment horizontal="left" vertical="top" wrapText="1"/>
    </xf>
    <xf numFmtId="0" fontId="0" fillId="0" borderId="0" xfId="0" applyAlignment="1">
      <alignment horizontal="left" vertical="top" wrapText="1"/>
    </xf>
    <xf numFmtId="0" fontId="21" fillId="4" borderId="0" xfId="0" applyFont="1" applyFill="1" applyAlignment="1" applyProtection="1">
      <alignment horizontal="left" wrapText="1"/>
      <protection hidden="1"/>
    </xf>
    <xf numFmtId="0" fontId="21" fillId="4" borderId="7" xfId="0" applyFont="1" applyFill="1" applyBorder="1" applyAlignment="1" applyProtection="1">
      <alignment horizontal="left" wrapText="1"/>
      <protection hidden="1"/>
    </xf>
    <xf numFmtId="0" fontId="21" fillId="4" borderId="13" xfId="0" applyFont="1" applyFill="1" applyBorder="1" applyAlignment="1" applyProtection="1">
      <alignment horizontal="center"/>
      <protection hidden="1"/>
    </xf>
    <xf numFmtId="0" fontId="21" fillId="4" borderId="21" xfId="0" applyFont="1" applyFill="1" applyBorder="1" applyAlignment="1" applyProtection="1">
      <alignment horizontal="center"/>
      <protection hidden="1"/>
    </xf>
    <xf numFmtId="0" fontId="21" fillId="4" borderId="13" xfId="0" applyFont="1" applyFill="1" applyBorder="1" applyAlignment="1" applyProtection="1">
      <alignment horizontal="center" vertical="center"/>
      <protection hidden="1"/>
    </xf>
    <xf numFmtId="0" fontId="21" fillId="4" borderId="21" xfId="0" applyFont="1" applyFill="1" applyBorder="1" applyAlignment="1" applyProtection="1">
      <alignment horizontal="center" vertical="center"/>
      <protection hidden="1"/>
    </xf>
    <xf numFmtId="0" fontId="21" fillId="4" borderId="0" xfId="0" applyFont="1" applyFill="1" applyAlignment="1" applyProtection="1">
      <alignment horizontal="left" vertical="center" wrapText="1"/>
      <protection hidden="1"/>
    </xf>
    <xf numFmtId="0" fontId="8" fillId="4" borderId="0" xfId="0" applyFont="1" applyFill="1" applyAlignment="1" applyProtection="1">
      <alignment horizontal="left" vertical="center" wrapText="1"/>
      <protection hidden="1"/>
    </xf>
    <xf numFmtId="0" fontId="0" fillId="0" borderId="0" xfId="0" applyAlignment="1">
      <alignment horizontal="left" vertical="center" wrapText="1"/>
    </xf>
    <xf numFmtId="0" fontId="8" fillId="4" borderId="13" xfId="0" quotePrefix="1" applyFont="1" applyFill="1" applyBorder="1" applyAlignment="1">
      <alignment horizontal="left" vertical="center"/>
    </xf>
    <xf numFmtId="164" fontId="8" fillId="4" borderId="13" xfId="0" applyNumberFormat="1" applyFont="1" applyFill="1" applyBorder="1" applyAlignment="1">
      <alignment horizontal="left" vertical="center"/>
    </xf>
    <xf numFmtId="14" fontId="8" fillId="4" borderId="13" xfId="0" applyNumberFormat="1" applyFont="1" applyFill="1" applyBorder="1" applyAlignment="1" applyProtection="1">
      <alignment horizontal="left" vertical="center"/>
      <protection hidden="1"/>
    </xf>
    <xf numFmtId="0" fontId="10" fillId="4" borderId="0" xfId="0" applyFont="1" applyFill="1"/>
    <xf numFmtId="0" fontId="10" fillId="4" borderId="11" xfId="0" applyFont="1" applyFill="1" applyBorder="1"/>
    <xf numFmtId="0" fontId="10" fillId="4" borderId="0" xfId="0" applyFont="1" applyFill="1" applyAlignment="1" applyProtection="1">
      <alignment vertical="center"/>
      <protection locked="0" hidden="1"/>
    </xf>
    <xf numFmtId="0" fontId="28" fillId="4" borderId="0" xfId="0" applyFont="1" applyFill="1" applyAlignment="1">
      <alignment vertical="center"/>
    </xf>
    <xf numFmtId="0" fontId="10" fillId="4" borderId="14" xfId="0" applyFont="1" applyFill="1" applyBorder="1" applyAlignment="1" applyProtection="1">
      <alignment vertical="center"/>
      <protection locked="0" hidden="1"/>
    </xf>
    <xf numFmtId="0" fontId="28" fillId="4" borderId="14" xfId="0" applyFont="1" applyFill="1" applyBorder="1" applyAlignment="1">
      <alignment vertical="center"/>
    </xf>
    <xf numFmtId="0" fontId="9" fillId="5" borderId="13" xfId="0" applyFont="1" applyFill="1" applyBorder="1" applyAlignment="1" applyProtection="1">
      <alignment horizontal="left" vertical="center"/>
      <protection locked="0"/>
    </xf>
    <xf numFmtId="0" fontId="0" fillId="0" borderId="21" xfId="0" applyBorder="1"/>
    <xf numFmtId="0" fontId="20" fillId="7" borderId="9" xfId="0" applyFont="1" applyFill="1" applyBorder="1" applyAlignment="1" applyProtection="1">
      <alignment horizontal="left" vertical="center"/>
      <protection hidden="1"/>
    </xf>
    <xf numFmtId="0" fontId="0" fillId="7" borderId="9" xfId="0" applyFill="1" applyBorder="1"/>
    <xf numFmtId="0" fontId="20" fillId="7" borderId="23" xfId="0" applyFont="1" applyFill="1" applyBorder="1" applyAlignment="1" applyProtection="1">
      <alignment vertical="center" wrapText="1"/>
      <protection locked="0" hidden="1"/>
    </xf>
    <xf numFmtId="0" fontId="19" fillId="7" borderId="14" xfId="0" applyFont="1" applyFill="1" applyBorder="1" applyAlignment="1">
      <alignment vertical="center" wrapText="1"/>
    </xf>
    <xf numFmtId="0" fontId="20" fillId="7" borderId="10" xfId="0" applyFont="1" applyFill="1" applyBorder="1" applyAlignment="1" applyProtection="1">
      <alignment vertical="center" wrapText="1"/>
      <protection locked="0" hidden="1"/>
    </xf>
    <xf numFmtId="0" fontId="19" fillId="7" borderId="12" xfId="0" applyFont="1" applyFill="1" applyBorder="1" applyAlignment="1">
      <alignment vertical="center" wrapText="1"/>
    </xf>
    <xf numFmtId="0" fontId="0" fillId="4" borderId="9" xfId="0" applyFill="1" applyBorder="1" applyProtection="1">
      <protection locked="0"/>
    </xf>
    <xf numFmtId="0" fontId="0" fillId="7" borderId="9" xfId="0" applyFill="1" applyBorder="1" applyAlignment="1">
      <alignment horizontal="left" vertical="center"/>
    </xf>
    <xf numFmtId="0" fontId="21" fillId="0" borderId="0" xfId="0" applyFont="1" applyAlignment="1">
      <alignment horizontal="left" wrapText="1"/>
    </xf>
    <xf numFmtId="0" fontId="21" fillId="4" borderId="7" xfId="0" applyFont="1" applyFill="1" applyBorder="1" applyAlignment="1" applyProtection="1">
      <alignment horizontal="center"/>
      <protection hidden="1"/>
    </xf>
    <xf numFmtId="0" fontId="25" fillId="6" borderId="9" xfId="0" applyFont="1" applyFill="1" applyBorder="1" applyAlignment="1" applyProtection="1">
      <alignment horizontal="center" vertical="center"/>
      <protection hidden="1"/>
    </xf>
    <xf numFmtId="0" fontId="25" fillId="6" borderId="9" xfId="0" applyFont="1" applyFill="1" applyBorder="1"/>
    <xf numFmtId="0" fontId="25" fillId="6" borderId="9" xfId="0" applyFont="1" applyFill="1" applyBorder="1" applyAlignment="1">
      <alignment horizontal="center" vertical="center"/>
    </xf>
    <xf numFmtId="0" fontId="21" fillId="4" borderId="0" xfId="0" applyFont="1" applyFill="1" applyAlignment="1" applyProtection="1">
      <alignment horizontal="right"/>
      <protection hidden="1"/>
    </xf>
    <xf numFmtId="0" fontId="21" fillId="4" borderId="11" xfId="0" applyFont="1" applyFill="1" applyBorder="1" applyAlignment="1" applyProtection="1">
      <alignment horizontal="right"/>
      <protection hidden="1"/>
    </xf>
    <xf numFmtId="0" fontId="21" fillId="4" borderId="13" xfId="0" applyFont="1" applyFill="1" applyBorder="1" applyAlignment="1" applyProtection="1">
      <alignment horizontal="center" vertical="center"/>
      <protection locked="0"/>
    </xf>
    <xf numFmtId="0" fontId="21" fillId="4" borderId="31" xfId="0" applyFont="1" applyFill="1" applyBorder="1" applyAlignment="1" applyProtection="1">
      <alignment horizontal="center" vertical="center"/>
      <protection locked="0"/>
    </xf>
    <xf numFmtId="0" fontId="21" fillId="4" borderId="21" xfId="0" applyFont="1" applyFill="1" applyBorder="1" applyAlignment="1" applyProtection="1">
      <alignment horizontal="center" vertical="center"/>
      <protection locked="0"/>
    </xf>
    <xf numFmtId="0" fontId="21" fillId="4" borderId="13" xfId="0" applyFont="1" applyFill="1" applyBorder="1" applyAlignment="1" applyProtection="1">
      <alignment horizontal="center"/>
      <protection locked="0"/>
    </xf>
    <xf numFmtId="0" fontId="21" fillId="4" borderId="31" xfId="0" applyFont="1" applyFill="1" applyBorder="1" applyAlignment="1" applyProtection="1">
      <alignment horizontal="center"/>
      <protection locked="0"/>
    </xf>
    <xf numFmtId="0" fontId="21" fillId="4" borderId="21" xfId="0" applyFont="1" applyFill="1" applyBorder="1" applyAlignment="1" applyProtection="1">
      <alignment horizontal="center"/>
      <protection locked="0"/>
    </xf>
    <xf numFmtId="164" fontId="21" fillId="4" borderId="9" xfId="0" applyNumberFormat="1" applyFont="1" applyFill="1" applyBorder="1" applyAlignment="1" applyProtection="1">
      <alignment horizontal="center" vertical="center"/>
      <protection hidden="1"/>
    </xf>
    <xf numFmtId="0" fontId="0" fillId="0" borderId="9" xfId="0" applyBorder="1"/>
    <xf numFmtId="0" fontId="0" fillId="0" borderId="9" xfId="0" applyBorder="1" applyAlignment="1">
      <alignment horizontal="center" vertical="center"/>
    </xf>
    <xf numFmtId="0" fontId="21" fillId="4" borderId="0" xfId="0" applyFont="1" applyFill="1" applyAlignment="1" applyProtection="1">
      <alignment wrapText="1"/>
      <protection hidden="1"/>
    </xf>
    <xf numFmtId="0" fontId="0" fillId="0" borderId="0" xfId="0" applyAlignment="1">
      <alignment wrapText="1"/>
    </xf>
    <xf numFmtId="0" fontId="21" fillId="4" borderId="0" xfId="0" applyFont="1" applyFill="1" applyAlignment="1" applyProtection="1">
      <alignment horizontal="right" vertical="center"/>
      <protection hidden="1"/>
    </xf>
    <xf numFmtId="0" fontId="21" fillId="4" borderId="11" xfId="0" applyFont="1" applyFill="1" applyBorder="1" applyAlignment="1" applyProtection="1">
      <alignment horizontal="right" vertical="center"/>
      <protection hidden="1"/>
    </xf>
    <xf numFmtId="14" fontId="21" fillId="4" borderId="13" xfId="0" applyNumberFormat="1" applyFont="1" applyFill="1" applyBorder="1" applyAlignment="1" applyProtection="1">
      <alignment horizontal="left" indent="2"/>
      <protection locked="0"/>
    </xf>
    <xf numFmtId="14" fontId="21" fillId="4" borderId="31" xfId="0" applyNumberFormat="1" applyFont="1" applyFill="1" applyBorder="1" applyAlignment="1" applyProtection="1">
      <alignment horizontal="left" indent="2"/>
      <protection locked="0"/>
    </xf>
    <xf numFmtId="14" fontId="21" fillId="4" borderId="21" xfId="0" applyNumberFormat="1" applyFont="1" applyFill="1" applyBorder="1" applyAlignment="1" applyProtection="1">
      <alignment horizontal="left" indent="2"/>
      <protection locked="0"/>
    </xf>
    <xf numFmtId="0" fontId="14" fillId="0" borderId="22" xfId="0" applyFont="1" applyBorder="1" applyAlignment="1">
      <alignment horizontal="center"/>
    </xf>
    <xf numFmtId="0" fontId="14" fillId="0" borderId="23" xfId="0" applyFont="1" applyBorder="1" applyAlignment="1">
      <alignment horizontal="center"/>
    </xf>
    <xf numFmtId="0" fontId="14" fillId="0" borderId="10" xfId="0" applyFont="1" applyBorder="1" applyAlignment="1">
      <alignment horizontal="center"/>
    </xf>
  </cellXfs>
  <cellStyles count="5">
    <cellStyle name="Comma" xfId="4" builtinId="3"/>
    <cellStyle name="Currency" xfId="3" builtinId="4"/>
    <cellStyle name="Normal" xfId="0" builtinId="0"/>
    <cellStyle name="Normal 4" xfId="2" xr:uid="{00000000-0005-0000-0000-000002000000}"/>
    <cellStyle name="'OK'" xfId="1" xr:uid="{00000000-0005-0000-0000-000003000000}"/>
  </cellStyles>
  <dxfs count="8">
    <dxf>
      <font>
        <color rgb="FF333333"/>
      </font>
      <border>
        <left style="thin">
          <color auto="1"/>
        </left>
        <right style="thin">
          <color auto="1"/>
        </right>
        <top style="thin">
          <color auto="1"/>
        </top>
        <bottom style="thin">
          <color auto="1"/>
        </bottom>
        <vertical/>
        <horizontal/>
      </border>
    </dxf>
    <dxf>
      <font>
        <color auto="1"/>
      </font>
      <fill>
        <patternFill>
          <bgColor theme="0" tint="-4.9989318521683403E-2"/>
        </patternFill>
      </fill>
      <border>
        <left style="thin">
          <color auto="1"/>
        </left>
        <right style="thin">
          <color auto="1"/>
        </right>
        <top style="thin">
          <color auto="1"/>
        </top>
        <bottom style="thin">
          <color auto="1"/>
        </bottom>
        <vertical/>
        <horizontal/>
      </border>
    </dxf>
    <dxf>
      <font>
        <color auto="1"/>
      </font>
      <fill>
        <patternFill>
          <bgColor theme="0" tint="-4.9989318521683403E-2"/>
        </patternFill>
      </fill>
      <border>
        <left style="thin">
          <color auto="1"/>
        </left>
        <right style="thin">
          <color auto="1"/>
        </right>
        <top style="thin">
          <color theme="0" tint="-0.24994659260841701"/>
        </top>
        <bottom style="thin">
          <color theme="0" tint="-0.24994659260841701"/>
        </bottom>
        <vertical/>
        <horizontal/>
      </border>
    </dxf>
    <dxf>
      <font>
        <color auto="1"/>
      </font>
      <fill>
        <patternFill>
          <bgColor theme="0" tint="-4.9989318521683403E-2"/>
        </patternFill>
      </fill>
      <border>
        <left style="thin">
          <color auto="1"/>
        </left>
        <right style="thin">
          <color auto="1"/>
        </right>
        <top style="thin">
          <color auto="1"/>
        </top>
        <bottom style="thin">
          <color theme="0" tint="-0.24994659260841701"/>
        </bottom>
        <vertical/>
        <horizontal/>
      </border>
    </dxf>
    <dxf>
      <font>
        <color theme="0"/>
      </font>
      <fill>
        <patternFill>
          <bgColor theme="0" tint="-0.499984740745262"/>
        </patternFill>
      </fill>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theme="0" tint="-0.24994659260841701"/>
        </top>
        <bottom style="thin">
          <color auto="1"/>
        </bottom>
        <vertical/>
        <horizontal/>
      </border>
    </dxf>
    <dxf>
      <font>
        <color auto="1"/>
      </font>
      <border>
        <left style="thin">
          <color auto="1"/>
        </left>
        <right style="thin">
          <color auto="1"/>
        </right>
        <top style="thin">
          <color theme="0" tint="-0.24994659260841701"/>
        </top>
        <bottom style="thin">
          <color theme="0" tint="-0.24994659260841701"/>
        </bottom>
        <vertical/>
        <horizontal/>
      </border>
    </dxf>
    <dxf>
      <font>
        <color auto="1"/>
      </font>
      <fill>
        <patternFill>
          <bgColor theme="0" tint="-4.9989318521683403E-2"/>
        </patternFill>
      </fill>
      <border>
        <left style="thin">
          <color auto="1"/>
        </left>
        <right style="thin">
          <color auto="1"/>
        </right>
        <top style="thin">
          <color theme="0" tint="-0.24994659260841701"/>
        </top>
        <bottom style="thin">
          <color auto="1"/>
        </bottom>
        <vertical/>
        <horizontal/>
      </border>
    </dxf>
  </dxfs>
  <tableStyles count="0" defaultTableStyle="TableStyleMedium2" defaultPivotStyle="PivotStyleLight16"/>
  <colors>
    <mruColors>
      <color rgb="FFFC8500"/>
      <color rgb="FF6E6259"/>
      <color rgb="FFF5F1F0"/>
      <color rgb="FF856259"/>
      <color rgb="FF333333"/>
      <color rgb="FF0000FF"/>
      <color rgb="FFEAEAE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www.kcomplc.com/regulatory-information/reference-offers/" TargetMode="External"/><Relationship Id="rId1" Type="http://schemas.openxmlformats.org/officeDocument/2006/relationships/hyperlink" Target="#'CP &amp; Installation Detail'!A1"/></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troduction!A1"/><Relationship Id="rId1" Type="http://schemas.openxmlformats.org/officeDocument/2006/relationships/hyperlink" Target="#'Pricing &amp; Billing Detail'!A1"/></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CP &amp; Installation Detail'!A1"/><Relationship Id="rId1" Type="http://schemas.openxmlformats.org/officeDocument/2006/relationships/hyperlink" Target="#'Single Order Summary'!A1"/></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Pricing &amp; Billing Detail'!A1"/></Relationships>
</file>

<file path=xl/drawings/_rels/drawing5.xml.rels><?xml version="1.0" encoding="UTF-8" standalone="yes"?>
<Relationships xmlns="http://schemas.openxmlformats.org/package/2006/relationships"><Relationship Id="rId3" Type="http://schemas.openxmlformats.org/officeDocument/2006/relationships/hyperlink" Target="#'Multi Pricing &amp; Billing Detail'!A1"/><Relationship Id="rId2" Type="http://schemas.openxmlformats.org/officeDocument/2006/relationships/hyperlink" Target="#Introduction!A1"/><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Multi CP &amp; Installation Detail '!A1"/><Relationship Id="rId1" Type="http://schemas.openxmlformats.org/officeDocument/2006/relationships/hyperlink" Target="#'Multi Order Summary'!A1"/></Relationships>
</file>

<file path=xl/drawings/_rels/drawing7.xml.rels><?xml version="1.0" encoding="UTF-8" standalone="yes"?>
<Relationships xmlns="http://schemas.openxmlformats.org/package/2006/relationships"><Relationship Id="rId2" Type="http://schemas.openxmlformats.org/officeDocument/2006/relationships/hyperlink" Target="#'Multi Pricing &amp; Billing Detail'!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xdr:col>
      <xdr:colOff>2624666</xdr:colOff>
      <xdr:row>15</xdr:row>
      <xdr:rowOff>872490</xdr:rowOff>
    </xdr:from>
    <xdr:to>
      <xdr:col>3</xdr:col>
      <xdr:colOff>3754120</xdr:colOff>
      <xdr:row>18</xdr:row>
      <xdr:rowOff>43180</xdr:rowOff>
    </xdr:to>
    <xdr:sp macro="" textlink="">
      <xdr:nvSpPr>
        <xdr:cNvPr id="3" name="Right Arrow 2">
          <a:hlinkClick xmlns:r="http://schemas.openxmlformats.org/officeDocument/2006/relationships" r:id="rId1" tooltip="Click to proceed"/>
          <a:extLst>
            <a:ext uri="{FF2B5EF4-FFF2-40B4-BE49-F238E27FC236}">
              <a16:creationId xmlns:a16="http://schemas.microsoft.com/office/drawing/2014/main" id="{00000000-0008-0000-0000-000003000000}"/>
            </a:ext>
          </a:extLst>
        </xdr:cNvPr>
        <xdr:cNvSpPr/>
      </xdr:nvSpPr>
      <xdr:spPr>
        <a:xfrm>
          <a:off x="4550833" y="4163907"/>
          <a:ext cx="1129454" cy="451273"/>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n-GB" sz="1100"/>
            <a:t>Single Orders</a:t>
          </a:r>
        </a:p>
      </xdr:txBody>
    </xdr:sp>
    <xdr:clientData/>
  </xdr:twoCellAnchor>
  <xdr:twoCellAnchor>
    <xdr:from>
      <xdr:col>2</xdr:col>
      <xdr:colOff>28575</xdr:colOff>
      <xdr:row>15</xdr:row>
      <xdr:rowOff>415923</xdr:rowOff>
    </xdr:from>
    <xdr:to>
      <xdr:col>3</xdr:col>
      <xdr:colOff>1964267</xdr:colOff>
      <xdr:row>15</xdr:row>
      <xdr:rowOff>541866</xdr:rowOff>
    </xdr:to>
    <xdr:sp macro="" textlink="">
      <xdr:nvSpPr>
        <xdr:cNvPr id="4" name="Rectangle 3">
          <a:hlinkClick xmlns:r="http://schemas.openxmlformats.org/officeDocument/2006/relationships" r:id="rId2" tooltip="KCOM Group PLC Regulatory Information"/>
          <a:extLst>
            <a:ext uri="{FF2B5EF4-FFF2-40B4-BE49-F238E27FC236}">
              <a16:creationId xmlns:a16="http://schemas.microsoft.com/office/drawing/2014/main" id="{00000000-0008-0000-0000-000004000000}"/>
            </a:ext>
          </a:extLst>
        </xdr:cNvPr>
        <xdr:cNvSpPr/>
      </xdr:nvSpPr>
      <xdr:spPr>
        <a:xfrm>
          <a:off x="291042" y="3345390"/>
          <a:ext cx="3645958" cy="1259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xdr:col>
      <xdr:colOff>0</xdr:colOff>
      <xdr:row>2</xdr:row>
      <xdr:rowOff>0</xdr:rowOff>
    </xdr:from>
    <xdr:to>
      <xdr:col>3</xdr:col>
      <xdr:colOff>87841</xdr:colOff>
      <xdr:row>3</xdr:row>
      <xdr:rowOff>28575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4583" y="412750"/>
          <a:ext cx="1746250" cy="793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182326</xdr:colOff>
      <xdr:row>40</xdr:row>
      <xdr:rowOff>173832</xdr:rowOff>
    </xdr:from>
    <xdr:to>
      <xdr:col>6</xdr:col>
      <xdr:colOff>1047750</xdr:colOff>
      <xdr:row>43</xdr:row>
      <xdr:rowOff>107210</xdr:rowOff>
    </xdr:to>
    <xdr:sp macro="" textlink="">
      <xdr:nvSpPr>
        <xdr:cNvPr id="4" name="Right Arrow 3">
          <a:hlinkClick xmlns:r="http://schemas.openxmlformats.org/officeDocument/2006/relationships" r:id="rId1" tooltip="Click to proceed"/>
          <a:extLst>
            <a:ext uri="{FF2B5EF4-FFF2-40B4-BE49-F238E27FC236}">
              <a16:creationId xmlns:a16="http://schemas.microsoft.com/office/drawing/2014/main" id="{00000000-0008-0000-0100-000004000000}"/>
            </a:ext>
          </a:extLst>
        </xdr:cNvPr>
        <xdr:cNvSpPr/>
      </xdr:nvSpPr>
      <xdr:spPr>
        <a:xfrm>
          <a:off x="9957357" y="7234238"/>
          <a:ext cx="865424" cy="469160"/>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Proceed</a:t>
          </a:r>
        </a:p>
      </xdr:txBody>
    </xdr:sp>
    <xdr:clientData/>
  </xdr:twoCellAnchor>
  <xdr:twoCellAnchor>
    <xdr:from>
      <xdr:col>5</xdr:col>
      <xdr:colOff>428625</xdr:colOff>
      <xdr:row>40</xdr:row>
      <xdr:rowOff>167218</xdr:rowOff>
    </xdr:from>
    <xdr:to>
      <xdr:col>5</xdr:col>
      <xdr:colOff>1173480</xdr:colOff>
      <xdr:row>43</xdr:row>
      <xdr:rowOff>95304</xdr:rowOff>
    </xdr:to>
    <xdr:sp macro="" textlink="">
      <xdr:nvSpPr>
        <xdr:cNvPr id="5" name="Right Arrow 4">
          <a:hlinkClick xmlns:r="http://schemas.openxmlformats.org/officeDocument/2006/relationships" r:id="rId2" tooltip="Click to proceed"/>
          <a:extLst>
            <a:ext uri="{FF2B5EF4-FFF2-40B4-BE49-F238E27FC236}">
              <a16:creationId xmlns:a16="http://schemas.microsoft.com/office/drawing/2014/main" id="{00000000-0008-0000-0100-000005000000}"/>
            </a:ext>
          </a:extLst>
        </xdr:cNvPr>
        <xdr:cNvSpPr/>
      </xdr:nvSpPr>
      <xdr:spPr>
        <a:xfrm flipH="1">
          <a:off x="7572375" y="7227624"/>
          <a:ext cx="744855" cy="463868"/>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twoCellAnchor editAs="oneCell">
    <xdr:from>
      <xdr:col>1</xdr:col>
      <xdr:colOff>321469</xdr:colOff>
      <xdr:row>1</xdr:row>
      <xdr:rowOff>47625</xdr:rowOff>
    </xdr:from>
    <xdr:to>
      <xdr:col>2</xdr:col>
      <xdr:colOff>1543844</xdr:colOff>
      <xdr:row>5</xdr:row>
      <xdr:rowOff>2381</xdr:rowOff>
    </xdr:to>
    <xdr:pic>
      <xdr:nvPicPr>
        <xdr:cNvPr id="6" name="Picture 5">
          <a:extLst>
            <a:ext uri="{FF2B5EF4-FFF2-40B4-BE49-F238E27FC236}">
              <a16:creationId xmlns:a16="http://schemas.microsoft.com/office/drawing/2014/main" id="{2A1CA414-9309-4B16-A817-133F44B7F67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8157" y="238125"/>
          <a:ext cx="1746250" cy="793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140970</xdr:colOff>
      <xdr:row>35</xdr:row>
      <xdr:rowOff>121920</xdr:rowOff>
    </xdr:from>
    <xdr:to>
      <xdr:col>6</xdr:col>
      <xdr:colOff>0</xdr:colOff>
      <xdr:row>38</xdr:row>
      <xdr:rowOff>47625</xdr:rowOff>
    </xdr:to>
    <xdr:sp macro="" textlink="">
      <xdr:nvSpPr>
        <xdr:cNvPr id="2" name="Right Arrow 1">
          <a:hlinkClick xmlns:r="http://schemas.openxmlformats.org/officeDocument/2006/relationships" r:id="rId1" tooltip="Click to proceed"/>
          <a:extLst>
            <a:ext uri="{FF2B5EF4-FFF2-40B4-BE49-F238E27FC236}">
              <a16:creationId xmlns:a16="http://schemas.microsoft.com/office/drawing/2014/main" id="{00000000-0008-0000-0200-000002000000}"/>
            </a:ext>
          </a:extLst>
        </xdr:cNvPr>
        <xdr:cNvSpPr/>
      </xdr:nvSpPr>
      <xdr:spPr>
        <a:xfrm>
          <a:off x="4855845" y="5589270"/>
          <a:ext cx="906780" cy="468630"/>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Proceed</a:t>
          </a:r>
        </a:p>
      </xdr:txBody>
    </xdr:sp>
    <xdr:clientData/>
  </xdr:twoCellAnchor>
  <xdr:twoCellAnchor>
    <xdr:from>
      <xdr:col>4</xdr:col>
      <xdr:colOff>135959</xdr:colOff>
      <xdr:row>35</xdr:row>
      <xdr:rowOff>121920</xdr:rowOff>
    </xdr:from>
    <xdr:to>
      <xdr:col>4</xdr:col>
      <xdr:colOff>1042739</xdr:colOff>
      <xdr:row>38</xdr:row>
      <xdr:rowOff>47625</xdr:rowOff>
    </xdr:to>
    <xdr:sp macro="" textlink="">
      <xdr:nvSpPr>
        <xdr:cNvPr id="3" name="Right Arrow 2">
          <a:hlinkClick xmlns:r="http://schemas.openxmlformats.org/officeDocument/2006/relationships" r:id="rId2" tooltip="Click to proceed"/>
          <a:extLst>
            <a:ext uri="{FF2B5EF4-FFF2-40B4-BE49-F238E27FC236}">
              <a16:creationId xmlns:a16="http://schemas.microsoft.com/office/drawing/2014/main" id="{00000000-0008-0000-0200-000003000000}"/>
            </a:ext>
          </a:extLst>
        </xdr:cNvPr>
        <xdr:cNvSpPr/>
      </xdr:nvSpPr>
      <xdr:spPr>
        <a:xfrm flipH="1">
          <a:off x="3717359" y="5589270"/>
          <a:ext cx="906780" cy="468630"/>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twoCellAnchor editAs="oneCell">
    <xdr:from>
      <xdr:col>1</xdr:col>
      <xdr:colOff>127000</xdr:colOff>
      <xdr:row>1</xdr:row>
      <xdr:rowOff>31750</xdr:rowOff>
    </xdr:from>
    <xdr:to>
      <xdr:col>2</xdr:col>
      <xdr:colOff>1611841</xdr:colOff>
      <xdr:row>5</xdr:row>
      <xdr:rowOff>66675</xdr:rowOff>
    </xdr:to>
    <xdr:pic>
      <xdr:nvPicPr>
        <xdr:cNvPr id="4" name="Picture 3">
          <a:extLst>
            <a:ext uri="{FF2B5EF4-FFF2-40B4-BE49-F238E27FC236}">
              <a16:creationId xmlns:a16="http://schemas.microsoft.com/office/drawing/2014/main" id="{C7FFF58F-61E0-476D-95AD-C78F9AD5D7C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8083" y="222250"/>
          <a:ext cx="1746250" cy="793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156914</xdr:colOff>
      <xdr:row>36</xdr:row>
      <xdr:rowOff>70485</xdr:rowOff>
    </xdr:from>
    <xdr:to>
      <xdr:col>6</xdr:col>
      <xdr:colOff>156914</xdr:colOff>
      <xdr:row>39</xdr:row>
      <xdr:rowOff>169545</xdr:rowOff>
    </xdr:to>
    <xdr:sp macro="" textlink="">
      <xdr:nvSpPr>
        <xdr:cNvPr id="4" name="Right Arrow 3">
          <a:hlinkClick xmlns:r="http://schemas.openxmlformats.org/officeDocument/2006/relationships" r:id="rId1" tooltip="Click to proceed"/>
          <a:extLst>
            <a:ext uri="{FF2B5EF4-FFF2-40B4-BE49-F238E27FC236}">
              <a16:creationId xmlns:a16="http://schemas.microsoft.com/office/drawing/2014/main" id="{00000000-0008-0000-0300-000004000000}"/>
            </a:ext>
          </a:extLst>
        </xdr:cNvPr>
        <xdr:cNvSpPr/>
      </xdr:nvSpPr>
      <xdr:spPr>
        <a:xfrm flipH="1">
          <a:off x="3785939" y="6966585"/>
          <a:ext cx="2286000" cy="641985"/>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twoCellAnchor editAs="oneCell">
    <xdr:from>
      <xdr:col>1</xdr:col>
      <xdr:colOff>619125</xdr:colOff>
      <xdr:row>1</xdr:row>
      <xdr:rowOff>85725</xdr:rowOff>
    </xdr:from>
    <xdr:to>
      <xdr:col>2</xdr:col>
      <xdr:colOff>1530350</xdr:colOff>
      <xdr:row>3</xdr:row>
      <xdr:rowOff>101600</xdr:rowOff>
    </xdr:to>
    <xdr:pic>
      <xdr:nvPicPr>
        <xdr:cNvPr id="7" name="Picture 6">
          <a:extLst>
            <a:ext uri="{FF2B5EF4-FFF2-40B4-BE49-F238E27FC236}">
              <a16:creationId xmlns:a16="http://schemas.microsoft.com/office/drawing/2014/main" id="{0A03513E-A8A0-4B92-A0D5-2AB6767850F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276225"/>
          <a:ext cx="1746250" cy="793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1</xdr:row>
      <xdr:rowOff>47625</xdr:rowOff>
    </xdr:from>
    <xdr:to>
      <xdr:col>4</xdr:col>
      <xdr:colOff>19844</xdr:colOff>
      <xdr:row>5</xdr:row>
      <xdr:rowOff>82550</xdr:rowOff>
    </xdr:to>
    <xdr:pic>
      <xdr:nvPicPr>
        <xdr:cNvPr id="2" name="Picture 1">
          <a:extLst>
            <a:ext uri="{FF2B5EF4-FFF2-40B4-BE49-F238E27FC236}">
              <a16:creationId xmlns:a16="http://schemas.microsoft.com/office/drawing/2014/main" id="{3534E389-566D-446A-A112-1A001389A5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8" y="250031"/>
          <a:ext cx="1746250" cy="793750"/>
        </a:xfrm>
        <a:prstGeom prst="rect">
          <a:avLst/>
        </a:prstGeom>
      </xdr:spPr>
    </xdr:pic>
    <xdr:clientData/>
  </xdr:twoCellAnchor>
  <xdr:twoCellAnchor>
    <xdr:from>
      <xdr:col>5</xdr:col>
      <xdr:colOff>0</xdr:colOff>
      <xdr:row>31</xdr:row>
      <xdr:rowOff>0</xdr:rowOff>
    </xdr:from>
    <xdr:to>
      <xdr:col>5</xdr:col>
      <xdr:colOff>744855</xdr:colOff>
      <xdr:row>31</xdr:row>
      <xdr:rowOff>463867</xdr:rowOff>
    </xdr:to>
    <xdr:sp macro="" textlink="">
      <xdr:nvSpPr>
        <xdr:cNvPr id="3" name="Right Arrow 4">
          <a:hlinkClick xmlns:r="http://schemas.openxmlformats.org/officeDocument/2006/relationships" r:id="rId2" tooltip="Click to proceed"/>
          <a:extLst>
            <a:ext uri="{FF2B5EF4-FFF2-40B4-BE49-F238E27FC236}">
              <a16:creationId xmlns:a16="http://schemas.microsoft.com/office/drawing/2014/main" id="{FD609A70-F4D5-4EC3-B16D-1F76BD669356}"/>
            </a:ext>
          </a:extLst>
        </xdr:cNvPr>
        <xdr:cNvSpPr/>
      </xdr:nvSpPr>
      <xdr:spPr>
        <a:xfrm flipH="1">
          <a:off x="2643188" y="8251031"/>
          <a:ext cx="744855" cy="463867"/>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twoCellAnchor>
    <xdr:from>
      <xdr:col>15</xdr:col>
      <xdr:colOff>0</xdr:colOff>
      <xdr:row>31</xdr:row>
      <xdr:rowOff>0</xdr:rowOff>
    </xdr:from>
    <xdr:to>
      <xdr:col>15</xdr:col>
      <xdr:colOff>865424</xdr:colOff>
      <xdr:row>31</xdr:row>
      <xdr:rowOff>469159</xdr:rowOff>
    </xdr:to>
    <xdr:sp macro="" textlink="">
      <xdr:nvSpPr>
        <xdr:cNvPr id="5" name="Right Arrow 3">
          <a:hlinkClick xmlns:r="http://schemas.openxmlformats.org/officeDocument/2006/relationships" r:id="rId3" tooltip="Click to proceed"/>
          <a:extLst>
            <a:ext uri="{FF2B5EF4-FFF2-40B4-BE49-F238E27FC236}">
              <a16:creationId xmlns:a16="http://schemas.microsoft.com/office/drawing/2014/main" id="{8648BB75-754F-4685-96F8-422A2964D0E3}"/>
            </a:ext>
          </a:extLst>
        </xdr:cNvPr>
        <xdr:cNvSpPr/>
      </xdr:nvSpPr>
      <xdr:spPr>
        <a:xfrm>
          <a:off x="20716875" y="8251031"/>
          <a:ext cx="865424" cy="469159"/>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Proceed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140970</xdr:colOff>
      <xdr:row>48</xdr:row>
      <xdr:rowOff>121920</xdr:rowOff>
    </xdr:from>
    <xdr:to>
      <xdr:col>6</xdr:col>
      <xdr:colOff>0</xdr:colOff>
      <xdr:row>51</xdr:row>
      <xdr:rowOff>47625</xdr:rowOff>
    </xdr:to>
    <xdr:sp macro="" textlink="">
      <xdr:nvSpPr>
        <xdr:cNvPr id="2" name="Right Arrow 1">
          <a:hlinkClick xmlns:r="http://schemas.openxmlformats.org/officeDocument/2006/relationships" r:id="rId1" tooltip="Click to proceed"/>
          <a:extLst>
            <a:ext uri="{FF2B5EF4-FFF2-40B4-BE49-F238E27FC236}">
              <a16:creationId xmlns:a16="http://schemas.microsoft.com/office/drawing/2014/main" id="{28502A55-7CCE-4409-9899-ABC63DEF02FC}"/>
            </a:ext>
          </a:extLst>
        </xdr:cNvPr>
        <xdr:cNvSpPr/>
      </xdr:nvSpPr>
      <xdr:spPr>
        <a:xfrm>
          <a:off x="5093970" y="5875020"/>
          <a:ext cx="1163955" cy="468630"/>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Proceed</a:t>
          </a:r>
        </a:p>
      </xdr:txBody>
    </xdr:sp>
    <xdr:clientData/>
  </xdr:twoCellAnchor>
  <xdr:twoCellAnchor>
    <xdr:from>
      <xdr:col>4</xdr:col>
      <xdr:colOff>135959</xdr:colOff>
      <xdr:row>48</xdr:row>
      <xdr:rowOff>121920</xdr:rowOff>
    </xdr:from>
    <xdr:to>
      <xdr:col>4</xdr:col>
      <xdr:colOff>1042739</xdr:colOff>
      <xdr:row>51</xdr:row>
      <xdr:rowOff>47625</xdr:rowOff>
    </xdr:to>
    <xdr:sp macro="" textlink="">
      <xdr:nvSpPr>
        <xdr:cNvPr id="3" name="Right Arrow 2">
          <a:hlinkClick xmlns:r="http://schemas.openxmlformats.org/officeDocument/2006/relationships" r:id="rId2" tooltip="Click to proceed"/>
          <a:extLst>
            <a:ext uri="{FF2B5EF4-FFF2-40B4-BE49-F238E27FC236}">
              <a16:creationId xmlns:a16="http://schemas.microsoft.com/office/drawing/2014/main" id="{5AAAD54F-91D6-4442-BA0E-5D805472F09A}"/>
            </a:ext>
          </a:extLst>
        </xdr:cNvPr>
        <xdr:cNvSpPr/>
      </xdr:nvSpPr>
      <xdr:spPr>
        <a:xfrm flipH="1">
          <a:off x="3984059" y="5875020"/>
          <a:ext cx="906780" cy="468630"/>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twoCellAnchor editAs="oneCell">
    <xdr:from>
      <xdr:col>1</xdr:col>
      <xdr:colOff>47625</xdr:colOff>
      <xdr:row>1</xdr:row>
      <xdr:rowOff>19050</xdr:rowOff>
    </xdr:from>
    <xdr:to>
      <xdr:col>2</xdr:col>
      <xdr:colOff>1530350</xdr:colOff>
      <xdr:row>4</xdr:row>
      <xdr:rowOff>47625</xdr:rowOff>
    </xdr:to>
    <xdr:pic>
      <xdr:nvPicPr>
        <xdr:cNvPr id="4" name="Picture 3">
          <a:extLst>
            <a:ext uri="{FF2B5EF4-FFF2-40B4-BE49-F238E27FC236}">
              <a16:creationId xmlns:a16="http://schemas.microsoft.com/office/drawing/2014/main" id="{5CAE4135-A15F-4916-8035-EA95ED495FE1}"/>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7650" y="209550"/>
          <a:ext cx="1746250" cy="793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1</xdr:row>
      <xdr:rowOff>9525</xdr:rowOff>
    </xdr:from>
    <xdr:to>
      <xdr:col>3</xdr:col>
      <xdr:colOff>596900</xdr:colOff>
      <xdr:row>2</xdr:row>
      <xdr:rowOff>120650</xdr:rowOff>
    </xdr:to>
    <xdr:pic>
      <xdr:nvPicPr>
        <xdr:cNvPr id="2" name="Picture 1">
          <a:extLst>
            <a:ext uri="{FF2B5EF4-FFF2-40B4-BE49-F238E27FC236}">
              <a16:creationId xmlns:a16="http://schemas.microsoft.com/office/drawing/2014/main" id="{F9502CF1-99C3-4845-AE9F-02A1565B4F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0" y="342900"/>
          <a:ext cx="1746250" cy="793750"/>
        </a:xfrm>
        <a:prstGeom prst="rect">
          <a:avLst/>
        </a:prstGeom>
      </xdr:spPr>
    </xdr:pic>
    <xdr:clientData/>
  </xdr:twoCellAnchor>
  <xdr:twoCellAnchor>
    <xdr:from>
      <xdr:col>9</xdr:col>
      <xdr:colOff>133350</xdr:colOff>
      <xdr:row>30</xdr:row>
      <xdr:rowOff>123825</xdr:rowOff>
    </xdr:from>
    <xdr:to>
      <xdr:col>12</xdr:col>
      <xdr:colOff>590550</xdr:colOff>
      <xdr:row>34</xdr:row>
      <xdr:rowOff>3810</xdr:rowOff>
    </xdr:to>
    <xdr:sp macro="" textlink="">
      <xdr:nvSpPr>
        <xdr:cNvPr id="3" name="Right Arrow 3">
          <a:hlinkClick xmlns:r="http://schemas.openxmlformats.org/officeDocument/2006/relationships" r:id="rId2" tooltip="Click to proceed"/>
          <a:extLst>
            <a:ext uri="{FF2B5EF4-FFF2-40B4-BE49-F238E27FC236}">
              <a16:creationId xmlns:a16="http://schemas.microsoft.com/office/drawing/2014/main" id="{A10ADE1E-6365-47C6-81C0-E889A6687311}"/>
            </a:ext>
          </a:extLst>
        </xdr:cNvPr>
        <xdr:cNvSpPr/>
      </xdr:nvSpPr>
      <xdr:spPr>
        <a:xfrm flipH="1">
          <a:off x="6229350" y="6848475"/>
          <a:ext cx="2286000" cy="641985"/>
        </a:xfrm>
        <a:prstGeom prst="rightArrow">
          <a:avLst/>
        </a:prstGeom>
        <a:solidFill>
          <a:schemeClr val="bg1">
            <a:lumMod val="50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GB" sz="1100"/>
            <a:t>Back</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codeName="Sheet1"/>
  <dimension ref="A1:F23"/>
  <sheetViews>
    <sheetView showGridLines="0" showRowColHeaders="0" tabSelected="1" zoomScale="90" zoomScaleNormal="90" workbookViewId="0">
      <selection activeCell="C22" sqref="C22"/>
    </sheetView>
  </sheetViews>
  <sheetFormatPr defaultColWidth="0" defaultRowHeight="14.25" zeroHeight="1" x14ac:dyDescent="0.2"/>
  <cols>
    <col min="1" max="1" width="4.42578125" style="32" customWidth="1"/>
    <col min="2" max="2" width="1.7109375" style="37" customWidth="1"/>
    <col min="3" max="3" width="24.7109375" style="37" customWidth="1"/>
    <col min="4" max="4" width="57.28515625" style="37" customWidth="1"/>
    <col min="5" max="5" width="1.28515625" style="37" customWidth="1"/>
    <col min="6" max="6" width="4.28515625" style="37" customWidth="1"/>
    <col min="7" max="16384" width="8.7109375" style="37" hidden="1"/>
  </cols>
  <sheetData>
    <row r="1" spans="1:6" s="33" customFormat="1" ht="21.75" customHeight="1" thickBot="1" x14ac:dyDescent="0.25">
      <c r="A1" s="32"/>
      <c r="B1" s="32"/>
      <c r="C1" s="32"/>
      <c r="D1" s="32"/>
      <c r="E1" s="32"/>
      <c r="F1" s="32"/>
    </row>
    <row r="2" spans="1:6" ht="21.6" customHeight="1" x14ac:dyDescent="0.2">
      <c r="B2" s="34"/>
      <c r="C2" s="35"/>
      <c r="D2" s="35"/>
      <c r="E2" s="36"/>
      <c r="F2" s="32"/>
    </row>
    <row r="3" spans="1:6" ht="60" customHeight="1" x14ac:dyDescent="0.25">
      <c r="B3" s="38"/>
      <c r="D3" s="96" t="s">
        <v>0</v>
      </c>
      <c r="E3" s="39"/>
      <c r="F3" s="32"/>
    </row>
    <row r="4" spans="1:6" ht="15" customHeight="1" x14ac:dyDescent="0.2">
      <c r="B4" s="38"/>
      <c r="E4" s="39"/>
      <c r="F4" s="32"/>
    </row>
    <row r="5" spans="1:6" x14ac:dyDescent="0.2">
      <c r="B5" s="38"/>
      <c r="E5" s="39"/>
      <c r="F5" s="32"/>
    </row>
    <row r="6" spans="1:6" x14ac:dyDescent="0.2">
      <c r="B6" s="38"/>
      <c r="E6" s="39"/>
      <c r="F6" s="32"/>
    </row>
    <row r="7" spans="1:6" x14ac:dyDescent="0.2">
      <c r="B7" s="38"/>
      <c r="C7" s="37" t="s">
        <v>1</v>
      </c>
      <c r="E7" s="39"/>
      <c r="F7" s="32"/>
    </row>
    <row r="8" spans="1:6" ht="5.65" customHeight="1" x14ac:dyDescent="0.2">
      <c r="B8" s="38"/>
      <c r="E8" s="39"/>
      <c r="F8" s="32"/>
    </row>
    <row r="9" spans="1:6" ht="15" x14ac:dyDescent="0.25">
      <c r="B9" s="38"/>
      <c r="C9" s="40" t="s">
        <v>2</v>
      </c>
      <c r="E9" s="39"/>
      <c r="F9" s="32"/>
    </row>
    <row r="10" spans="1:6" ht="15" x14ac:dyDescent="0.25">
      <c r="B10" s="38"/>
      <c r="C10" s="40" t="s">
        <v>3</v>
      </c>
      <c r="E10" s="39"/>
      <c r="F10" s="32"/>
    </row>
    <row r="11" spans="1:6" ht="15" x14ac:dyDescent="0.25">
      <c r="B11" s="38"/>
      <c r="C11" s="40" t="s">
        <v>4</v>
      </c>
      <c r="E11" s="39"/>
      <c r="F11" s="32"/>
    </row>
    <row r="12" spans="1:6" ht="15" x14ac:dyDescent="0.25">
      <c r="B12" s="38"/>
      <c r="C12" s="40" t="s">
        <v>5</v>
      </c>
      <c r="E12" s="39"/>
      <c r="F12" s="32"/>
    </row>
    <row r="13" spans="1:6" ht="15" x14ac:dyDescent="0.25">
      <c r="B13" s="38"/>
      <c r="C13" s="40" t="s">
        <v>6</v>
      </c>
      <c r="E13" s="39"/>
      <c r="F13" s="32"/>
    </row>
    <row r="14" spans="1:6" x14ac:dyDescent="0.2">
      <c r="B14" s="38"/>
      <c r="E14" s="39"/>
      <c r="F14" s="32"/>
    </row>
    <row r="15" spans="1:6" x14ac:dyDescent="0.2">
      <c r="B15" s="38"/>
      <c r="E15" s="39"/>
      <c r="F15" s="32"/>
    </row>
    <row r="16" spans="1:6" ht="73.150000000000006" customHeight="1" x14ac:dyDescent="0.2">
      <c r="B16" s="38"/>
      <c r="C16" s="317" t="s">
        <v>7</v>
      </c>
      <c r="D16" s="317"/>
      <c r="E16" s="39"/>
      <c r="F16" s="32"/>
    </row>
    <row r="17" spans="2:6" x14ac:dyDescent="0.2">
      <c r="B17" s="38"/>
      <c r="C17" s="37" t="s">
        <v>8</v>
      </c>
      <c r="E17" s="39"/>
      <c r="F17" s="32"/>
    </row>
    <row r="18" spans="2:6" x14ac:dyDescent="0.2">
      <c r="B18" s="38"/>
      <c r="E18" s="39"/>
      <c r="F18" s="32"/>
    </row>
    <row r="19" spans="2:6" x14ac:dyDescent="0.2">
      <c r="B19" s="38"/>
      <c r="E19" s="39"/>
      <c r="F19" s="32"/>
    </row>
    <row r="20" spans="2:6" x14ac:dyDescent="0.2">
      <c r="B20" s="38"/>
      <c r="E20" s="39"/>
      <c r="F20" s="32"/>
    </row>
    <row r="21" spans="2:6" x14ac:dyDescent="0.2">
      <c r="B21" s="38"/>
      <c r="E21" s="39"/>
      <c r="F21" s="32"/>
    </row>
    <row r="22" spans="2:6" ht="15" thickBot="1" x14ac:dyDescent="0.25">
      <c r="B22" s="41"/>
      <c r="C22" s="42" t="s">
        <v>229</v>
      </c>
      <c r="D22" s="42"/>
      <c r="E22" s="43"/>
      <c r="F22" s="32"/>
    </row>
    <row r="23" spans="2:6" s="32" customFormat="1" ht="21.75" customHeight="1" x14ac:dyDescent="0.2"/>
  </sheetData>
  <sheetProtection algorithmName="SHA-512" hashValue="i/DO7t9nFkilkChdmE4b+ZT+PcGVIxTUJSziaifH3M5d9yv6PlJ6fUM8YDDo1lQo9A7g/cgCVP1DJvNhKYhsNw==" saltValue="5YFmrz81V6XHxHN0bZ5UJQ==" spinCount="100000" sheet="1" objects="1" scenarios="1"/>
  <customSheetViews>
    <customSheetView guid="{EA79FFD9-D4AE-4A52-9D37-2D3CF5E12528}" scale="90" showGridLines="0" showRowCol="0" hiddenRows="1">
      <selection activeCell="A24" sqref="A24"/>
      <pageMargins left="0" right="0" top="0" bottom="0" header="0" footer="0"/>
      <pageSetup paperSize="9" orientation="landscape" verticalDpi="0" r:id="rId1"/>
    </customSheetView>
  </customSheetViews>
  <mergeCells count="1">
    <mergeCell ref="C16:D16"/>
  </mergeCells>
  <pageMargins left="0.7" right="0.7" top="0.75" bottom="0.75" header="0.3" footer="0.3"/>
  <pageSetup paperSize="9" orientation="landscape" verticalDpi="0" r:id="rId2"/>
  <headerFooter>
    <oddHeader>&amp;C&amp;"Calibri"&amp;8&amp;K737373KCOM Commercial in Confidence&amp;1#</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6D08-F662-41D0-A272-C89B14A362CB}">
  <dimension ref="A1:I8"/>
  <sheetViews>
    <sheetView workbookViewId="0">
      <selection activeCell="H1" sqref="H1"/>
    </sheetView>
  </sheetViews>
  <sheetFormatPr defaultColWidth="9.28515625" defaultRowHeight="12.75" x14ac:dyDescent="0.2"/>
  <cols>
    <col min="1" max="1" width="9.28515625" style="121"/>
    <col min="2" max="2" width="52.7109375" style="121" bestFit="1" customWidth="1"/>
    <col min="3" max="3" width="10.28515625" style="121" bestFit="1" customWidth="1"/>
    <col min="4" max="4" width="12.7109375" style="121" bestFit="1" customWidth="1"/>
    <col min="5" max="5" width="44" style="121" bestFit="1" customWidth="1"/>
    <col min="6" max="6" width="9.28515625" style="121"/>
    <col min="7" max="7" width="11.28515625" style="121" bestFit="1" customWidth="1"/>
    <col min="8" max="8" width="44" style="121" bestFit="1" customWidth="1"/>
    <col min="9" max="16384" width="9.28515625" style="121"/>
  </cols>
  <sheetData>
    <row r="1" spans="1:9" ht="63.75" x14ac:dyDescent="0.2">
      <c r="B1" s="119" t="s">
        <v>193</v>
      </c>
      <c r="C1" s="120" t="s">
        <v>194</v>
      </c>
      <c r="D1" s="129" t="s">
        <v>195</v>
      </c>
      <c r="E1" s="119" t="s">
        <v>193</v>
      </c>
      <c r="F1" s="120" t="s">
        <v>196</v>
      </c>
      <c r="H1" s="119" t="s">
        <v>193</v>
      </c>
      <c r="I1" s="120" t="s">
        <v>197</v>
      </c>
    </row>
    <row r="2" spans="1:9" x14ac:dyDescent="0.2">
      <c r="B2" s="122" t="s">
        <v>27</v>
      </c>
      <c r="C2" s="123">
        <f>15527/2</f>
        <v>7763.5</v>
      </c>
      <c r="D2" s="283">
        <v>45017</v>
      </c>
      <c r="E2" s="122" t="s">
        <v>27</v>
      </c>
      <c r="F2" s="123">
        <f>15527/2</f>
        <v>7763.5</v>
      </c>
      <c r="H2" s="122" t="s">
        <v>27</v>
      </c>
      <c r="I2" s="124">
        <v>7332</v>
      </c>
    </row>
    <row r="3" spans="1:9" x14ac:dyDescent="0.2">
      <c r="B3" s="122" t="s">
        <v>31</v>
      </c>
      <c r="C3" s="124">
        <v>750</v>
      </c>
      <c r="E3" s="122" t="s">
        <v>31</v>
      </c>
      <c r="F3" s="124">
        <v>750</v>
      </c>
      <c r="H3" s="122" t="s">
        <v>31</v>
      </c>
      <c r="I3" s="124">
        <v>1959</v>
      </c>
    </row>
    <row r="4" spans="1:9" x14ac:dyDescent="0.2">
      <c r="B4" s="122" t="s">
        <v>35</v>
      </c>
      <c r="C4" s="125" t="s">
        <v>198</v>
      </c>
      <c r="E4" s="122" t="s">
        <v>35</v>
      </c>
      <c r="F4" s="125" t="s">
        <v>198</v>
      </c>
      <c r="H4" s="122" t="s">
        <v>35</v>
      </c>
      <c r="I4" s="125" t="s">
        <v>198</v>
      </c>
    </row>
    <row r="5" spans="1:9" x14ac:dyDescent="0.2">
      <c r="B5" s="122" t="s">
        <v>39</v>
      </c>
      <c r="C5" s="125" t="s">
        <v>198</v>
      </c>
      <c r="E5" s="122" t="s">
        <v>39</v>
      </c>
      <c r="F5" s="125" t="s">
        <v>198</v>
      </c>
      <c r="H5" s="122" t="s">
        <v>39</v>
      </c>
      <c r="I5" s="125" t="s">
        <v>198</v>
      </c>
    </row>
    <row r="6" spans="1:9" x14ac:dyDescent="0.2">
      <c r="B6" s="126"/>
    </row>
    <row r="7" spans="1:9" x14ac:dyDescent="0.2">
      <c r="A7" s="121" t="s">
        <v>188</v>
      </c>
      <c r="D7" s="126" t="s">
        <v>199</v>
      </c>
      <c r="G7" s="121" t="s">
        <v>200</v>
      </c>
      <c r="H7" s="121" t="s">
        <v>201</v>
      </c>
      <c r="I7" s="121" t="s">
        <v>202</v>
      </c>
    </row>
    <row r="8" spans="1:9" x14ac:dyDescent="0.2">
      <c r="A8" s="121">
        <v>1</v>
      </c>
      <c r="B8" s="127" t="s">
        <v>192</v>
      </c>
      <c r="C8" s="128">
        <f>'CP &amp; Installation Detail'!E35</f>
        <v>0</v>
      </c>
      <c r="D8" s="130" t="str">
        <f>IF('CP &amp; Installation Detail'!E35="New",VLOOKUP('CP &amp; Installation Detail'!E15,B2:C5,2,FALSE),IF('CP &amp; Installation Detail'!E35="Existing",VLOOKUP('CP &amp; Installation Detail'!E15,E2:F5,2,FALSE),""))</f>
        <v/>
      </c>
      <c r="E8" s="127" t="s">
        <v>203</v>
      </c>
      <c r="F8" s="128">
        <f>'CP &amp; Installation Detail'!I35</f>
        <v>0</v>
      </c>
      <c r="G8" s="130" t="str">
        <f>IF('CP &amp; Installation Detail'!I35="New",VLOOKUP('CP &amp; Installation Detail'!E15,B2:C5,2,FALSE),IF('CP &amp; Installation Detail'!I35="Existing",VLOOKUP('CP &amp; Installation Detail'!E15,E2:F5,2,FALSE),""))</f>
        <v/>
      </c>
      <c r="H8" s="237" t="e">
        <f>SUM(D8+G8)</f>
        <v>#VALUE!</v>
      </c>
      <c r="I8" s="129" t="str">
        <f>IF('CP &amp; Installation Detail'!E15="OWAS 10Gb +filter",VLOOKUP('CP &amp; Installation Detail'!E15,H2:I5,2,FALSE),IF('CP &amp; Installation Detail'!E15="Additional 10Gb Wavelength",VLOOKUP('CP &amp; Installation Detail'!E15,H2:I5,2,FALSE),"£"))</f>
        <v>£</v>
      </c>
    </row>
  </sheetData>
  <pageMargins left="0.7" right="0.7" top="0.75" bottom="0.75" header="0.3" footer="0.3"/>
  <pageSetup paperSize="9" orientation="portrait" verticalDpi="0" r:id="rId1"/>
  <headerFooter>
    <oddHeader>&amp;C&amp;"Calibri"&amp;8&amp;K737373KCOM Commercial in Confidence&amp;1#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36"/>
  <sheetViews>
    <sheetView workbookViewId="0">
      <selection activeCell="H1" sqref="H1"/>
    </sheetView>
  </sheetViews>
  <sheetFormatPr defaultRowHeight="15" x14ac:dyDescent="0.25"/>
  <cols>
    <col min="1" max="1" width="18.28515625" style="3" customWidth="1"/>
    <col min="2" max="2" width="17.42578125" style="3" customWidth="1"/>
    <col min="4" max="4" width="10.7109375" customWidth="1"/>
    <col min="5" max="5" width="17.28515625" customWidth="1"/>
    <col min="7" max="7" width="14.5703125" customWidth="1"/>
    <col min="8" max="8" width="18.5703125" style="3" customWidth="1"/>
    <col min="9" max="9" width="17.7109375" customWidth="1"/>
    <col min="10" max="10" width="25.28515625" customWidth="1"/>
    <col min="11" max="11" width="9.7109375" bestFit="1" customWidth="1"/>
  </cols>
  <sheetData>
    <row r="1" spans="1:11" s="1" customFormat="1" ht="45" x14ac:dyDescent="0.25">
      <c r="A1" s="273" t="s">
        <v>36</v>
      </c>
      <c r="B1" s="274" t="s">
        <v>204</v>
      </c>
      <c r="D1"/>
      <c r="E1"/>
      <c r="G1" s="18" t="s">
        <v>36</v>
      </c>
      <c r="H1" s="18" t="s">
        <v>47</v>
      </c>
      <c r="I1" s="15" t="s">
        <v>205</v>
      </c>
      <c r="K1" s="1" t="s">
        <v>206</v>
      </c>
    </row>
    <row r="2" spans="1:11" s="1" customFormat="1" x14ac:dyDescent="0.25">
      <c r="A2" s="275" t="s">
        <v>207</v>
      </c>
      <c r="B2" s="276">
        <v>890</v>
      </c>
      <c r="D2"/>
      <c r="E2"/>
      <c r="G2" s="24" t="s">
        <v>25</v>
      </c>
      <c r="H2" s="20" t="s">
        <v>49</v>
      </c>
      <c r="I2" s="21">
        <v>11581</v>
      </c>
      <c r="J2" s="1" t="str">
        <f t="shared" ref="J2:J9" si="0">G2&amp;H2</f>
        <v>2Mb1 Year</v>
      </c>
      <c r="K2" s="272">
        <v>11136</v>
      </c>
    </row>
    <row r="3" spans="1:11" s="1" customFormat="1" x14ac:dyDescent="0.25">
      <c r="A3" s="277" t="s">
        <v>208</v>
      </c>
      <c r="B3" s="278">
        <v>890</v>
      </c>
      <c r="D3"/>
      <c r="E3"/>
      <c r="G3" s="24" t="s">
        <v>25</v>
      </c>
      <c r="H3" s="20" t="s">
        <v>54</v>
      </c>
      <c r="I3" s="21">
        <v>11581</v>
      </c>
      <c r="J3" s="1" t="str">
        <f t="shared" si="0"/>
        <v>2Mb3 Years</v>
      </c>
      <c r="K3" s="272">
        <v>11136</v>
      </c>
    </row>
    <row r="4" spans="1:11" s="1" customFormat="1" x14ac:dyDescent="0.25">
      <c r="A4" s="277" t="s">
        <v>209</v>
      </c>
      <c r="B4" s="278">
        <v>890</v>
      </c>
      <c r="D4"/>
      <c r="E4"/>
      <c r="G4" s="24" t="s">
        <v>29</v>
      </c>
      <c r="H4" s="20" t="s">
        <v>49</v>
      </c>
      <c r="I4" s="21">
        <v>17400</v>
      </c>
      <c r="J4" s="1" t="str">
        <f t="shared" si="0"/>
        <v>34Mb1 Year</v>
      </c>
      <c r="K4" s="21">
        <v>17400</v>
      </c>
    </row>
    <row r="5" spans="1:11" s="1" customFormat="1" x14ac:dyDescent="0.25">
      <c r="A5" s="277" t="s">
        <v>210</v>
      </c>
      <c r="B5" s="278">
        <v>890</v>
      </c>
      <c r="D5"/>
      <c r="E5"/>
      <c r="G5" s="24" t="s">
        <v>29</v>
      </c>
      <c r="H5" s="20" t="s">
        <v>54</v>
      </c>
      <c r="I5" s="21">
        <v>15660</v>
      </c>
      <c r="J5" s="1" t="str">
        <f t="shared" si="0"/>
        <v>34Mb3 Years</v>
      </c>
      <c r="K5" s="21">
        <v>15660</v>
      </c>
    </row>
    <row r="6" spans="1:11" s="1" customFormat="1" x14ac:dyDescent="0.25">
      <c r="A6" s="277" t="s">
        <v>211</v>
      </c>
      <c r="B6" s="278">
        <v>3150</v>
      </c>
      <c r="D6"/>
      <c r="E6"/>
      <c r="G6" s="24" t="s">
        <v>33</v>
      </c>
      <c r="H6" s="20" t="s">
        <v>49</v>
      </c>
      <c r="I6" s="16">
        <v>21750</v>
      </c>
      <c r="J6" s="1" t="str">
        <f t="shared" si="0"/>
        <v>45Mb1 Year</v>
      </c>
      <c r="K6" s="16">
        <v>21750</v>
      </c>
    </row>
    <row r="7" spans="1:11" s="1" customFormat="1" x14ac:dyDescent="0.25">
      <c r="A7" s="277" t="s">
        <v>212</v>
      </c>
      <c r="B7" s="278">
        <v>3150</v>
      </c>
      <c r="D7"/>
      <c r="E7"/>
      <c r="G7" s="24" t="s">
        <v>33</v>
      </c>
      <c r="H7" s="20" t="s">
        <v>54</v>
      </c>
      <c r="I7" s="16">
        <v>19752</v>
      </c>
      <c r="J7" s="1" t="str">
        <f t="shared" si="0"/>
        <v>45Mb3 Years</v>
      </c>
      <c r="K7" s="16">
        <v>19752</v>
      </c>
    </row>
    <row r="8" spans="1:11" s="1" customFormat="1" x14ac:dyDescent="0.25">
      <c r="A8" s="277" t="s">
        <v>213</v>
      </c>
      <c r="B8" s="278">
        <v>3150</v>
      </c>
      <c r="D8"/>
      <c r="E8"/>
      <c r="G8" s="24" t="s">
        <v>37</v>
      </c>
      <c r="H8" s="20" t="s">
        <v>49</v>
      </c>
      <c r="I8" s="16">
        <v>52221</v>
      </c>
      <c r="J8" s="1" t="str">
        <f t="shared" si="0"/>
        <v>155Mb1 Year</v>
      </c>
      <c r="K8" s="16">
        <v>52221</v>
      </c>
    </row>
    <row r="9" spans="1:11" s="1" customFormat="1" x14ac:dyDescent="0.25">
      <c r="A9" s="277" t="s">
        <v>214</v>
      </c>
      <c r="B9" s="278">
        <v>3150</v>
      </c>
      <c r="D9"/>
      <c r="E9"/>
      <c r="G9" s="25" t="s">
        <v>37</v>
      </c>
      <c r="H9" s="22" t="s">
        <v>54</v>
      </c>
      <c r="I9" s="17">
        <v>46992</v>
      </c>
      <c r="J9" s="1" t="str">
        <f t="shared" si="0"/>
        <v>155Mb3 Years</v>
      </c>
      <c r="K9" s="17">
        <v>46992</v>
      </c>
    </row>
    <row r="10" spans="1:11" s="1" customFormat="1" x14ac:dyDescent="0.25">
      <c r="A10" s="277" t="s">
        <v>215</v>
      </c>
      <c r="B10" s="278">
        <v>3150</v>
      </c>
      <c r="D10"/>
      <c r="E10"/>
      <c r="G10"/>
      <c r="H10" s="3"/>
      <c r="I10"/>
      <c r="J10"/>
    </row>
    <row r="11" spans="1:11" s="1" customFormat="1" x14ac:dyDescent="0.25">
      <c r="A11" s="277" t="s">
        <v>216</v>
      </c>
      <c r="B11" s="278">
        <v>3150</v>
      </c>
      <c r="D11"/>
      <c r="E11"/>
      <c r="G11"/>
      <c r="H11" s="3"/>
      <c r="I11"/>
      <c r="J11"/>
    </row>
    <row r="12" spans="1:11" s="1" customFormat="1" x14ac:dyDescent="0.25">
      <c r="A12" s="277" t="s">
        <v>217</v>
      </c>
      <c r="B12" s="278">
        <v>3150</v>
      </c>
      <c r="D12"/>
      <c r="E12"/>
      <c r="G12"/>
      <c r="H12" s="3"/>
      <c r="I12"/>
      <c r="J12"/>
    </row>
    <row r="13" spans="1:11" s="1" customFormat="1" x14ac:dyDescent="0.25">
      <c r="A13" s="277" t="s">
        <v>218</v>
      </c>
      <c r="B13" s="278">
        <v>3150</v>
      </c>
      <c r="D13"/>
      <c r="E13"/>
      <c r="G13"/>
      <c r="H13" s="3"/>
      <c r="I13"/>
      <c r="J13"/>
    </row>
    <row r="14" spans="1:11" s="1" customFormat="1" x14ac:dyDescent="0.25">
      <c r="A14" s="277" t="s">
        <v>219</v>
      </c>
      <c r="B14" s="278">
        <v>3150</v>
      </c>
      <c r="D14"/>
      <c r="E14"/>
      <c r="G14"/>
      <c r="H14" s="3"/>
      <c r="I14"/>
      <c r="J14"/>
    </row>
    <row r="15" spans="1:11" s="1" customFormat="1" x14ac:dyDescent="0.25">
      <c r="A15" s="277" t="s">
        <v>220</v>
      </c>
      <c r="B15" s="278">
        <v>3150</v>
      </c>
      <c r="D15"/>
      <c r="E15"/>
      <c r="G15"/>
      <c r="H15" s="3"/>
      <c r="I15"/>
      <c r="J15"/>
    </row>
    <row r="16" spans="1:11" s="1" customFormat="1" x14ac:dyDescent="0.25">
      <c r="A16" s="277" t="s">
        <v>221</v>
      </c>
      <c r="B16" s="278">
        <v>3150</v>
      </c>
      <c r="D16"/>
      <c r="E16"/>
      <c r="G16"/>
      <c r="H16" s="3"/>
      <c r="I16"/>
      <c r="J16"/>
    </row>
    <row r="17" spans="1:10" s="1" customFormat="1" x14ac:dyDescent="0.25">
      <c r="A17" s="277" t="s">
        <v>222</v>
      </c>
      <c r="B17" s="278">
        <v>3150</v>
      </c>
      <c r="D17"/>
      <c r="E17"/>
      <c r="G17"/>
      <c r="H17" s="3"/>
      <c r="I17"/>
      <c r="J17"/>
    </row>
    <row r="18" spans="1:10" s="1" customFormat="1" x14ac:dyDescent="0.25">
      <c r="A18" s="277" t="s">
        <v>25</v>
      </c>
      <c r="B18" s="278">
        <v>3150</v>
      </c>
      <c r="D18"/>
      <c r="E18"/>
      <c r="G18"/>
      <c r="H18" s="3"/>
      <c r="I18"/>
      <c r="J18"/>
    </row>
    <row r="19" spans="1:10" s="1" customFormat="1" x14ac:dyDescent="0.25">
      <c r="A19" s="277" t="s">
        <v>29</v>
      </c>
      <c r="B19" s="278">
        <v>8090</v>
      </c>
      <c r="D19"/>
      <c r="E19"/>
      <c r="G19"/>
      <c r="H19" s="3"/>
      <c r="I19"/>
      <c r="J19"/>
    </row>
    <row r="20" spans="1:10" s="1" customFormat="1" x14ac:dyDescent="0.25">
      <c r="A20" s="277" t="s">
        <v>33</v>
      </c>
      <c r="B20" s="278">
        <v>8090</v>
      </c>
      <c r="D20"/>
      <c r="E20"/>
      <c r="G20"/>
      <c r="H20" s="3"/>
      <c r="I20"/>
      <c r="J20"/>
    </row>
    <row r="21" spans="1:10" s="1" customFormat="1" x14ac:dyDescent="0.25">
      <c r="A21" s="279" t="s">
        <v>37</v>
      </c>
      <c r="B21" s="280">
        <v>16160</v>
      </c>
      <c r="D21"/>
      <c r="E21"/>
      <c r="G21"/>
      <c r="H21" s="3"/>
      <c r="I21"/>
      <c r="J21"/>
    </row>
    <row r="23" spans="1:10" x14ac:dyDescent="0.25">
      <c r="A23" s="267" t="s">
        <v>186</v>
      </c>
      <c r="B23" s="268"/>
      <c r="C23" s="118"/>
      <c r="D23" s="118"/>
      <c r="E23" s="118"/>
    </row>
    <row r="25" spans="1:10" x14ac:dyDescent="0.25">
      <c r="A25" s="26" t="s">
        <v>36</v>
      </c>
      <c r="B25" s="3">
        <f>'CP &amp; Installation Detail'!E15</f>
        <v>0</v>
      </c>
    </row>
    <row r="26" spans="1:10" x14ac:dyDescent="0.25">
      <c r="A26" s="29" t="s">
        <v>47</v>
      </c>
      <c r="B26">
        <f>'CP &amp; Installation Detail'!E16</f>
        <v>0</v>
      </c>
    </row>
    <row r="27" spans="1:10" x14ac:dyDescent="0.25">
      <c r="A27"/>
      <c r="B27"/>
    </row>
    <row r="28" spans="1:10" x14ac:dyDescent="0.25">
      <c r="A28" s="2"/>
      <c r="B28"/>
    </row>
    <row r="29" spans="1:10" x14ac:dyDescent="0.25">
      <c r="A29" s="2" t="s">
        <v>165</v>
      </c>
      <c r="B29" t="s">
        <v>61</v>
      </c>
      <c r="C29" s="12" t="e">
        <f>VLOOKUP('CP &amp; Installation Detail'!E15,A2:B21,2,FALSE)</f>
        <v>#N/A</v>
      </c>
    </row>
    <row r="30" spans="1:10" x14ac:dyDescent="0.25">
      <c r="A30" s="2"/>
      <c r="B30"/>
      <c r="C30" s="12"/>
    </row>
    <row r="31" spans="1:10" x14ac:dyDescent="0.25">
      <c r="A31" s="2" t="s">
        <v>112</v>
      </c>
      <c r="B31" s="30" t="e">
        <f t="array" ref="B31">INDEX(I:I,MATCH(B25&amp;B26,J:J,0))</f>
        <v>#N/A</v>
      </c>
      <c r="C31" s="3" t="e">
        <f>VLOOKUP('CP &amp; Installation Detail'!E15,G2:I33,2,FALSE)</f>
        <v>#N/A</v>
      </c>
    </row>
    <row r="32" spans="1:10" x14ac:dyDescent="0.25">
      <c r="A32" s="2"/>
      <c r="B32" s="5"/>
    </row>
    <row r="33" spans="1:3" x14ac:dyDescent="0.25">
      <c r="A33"/>
      <c r="B33" t="e">
        <f>MATCH(B25&amp;B26,J:J,0)</f>
        <v>#N/A</v>
      </c>
    </row>
    <row r="36" spans="1:3" x14ac:dyDescent="0.25">
      <c r="A36" s="102"/>
      <c r="B36" s="102"/>
      <c r="C36" s="103"/>
    </row>
  </sheetData>
  <customSheetViews>
    <customSheetView guid="{EA79FFD9-D4AE-4A52-9D37-2D3CF5E12528}" state="hidden" topLeftCell="A8">
      <selection activeCell="I11" sqref="I11"/>
      <pageMargins left="0" right="0" top="0" bottom="0" header="0" footer="0"/>
      <pageSetup paperSize="9" orientation="portrait" verticalDpi="0" r:id="rId1"/>
    </customSheetView>
  </customSheetViews>
  <pageMargins left="0.7" right="0.7" top="0.75" bottom="0.75" header="0.3" footer="0.3"/>
  <pageSetup paperSize="9" orientation="portrait" verticalDpi="0" r:id="rId2"/>
  <headerFooter>
    <oddHeader>&amp;C&amp;"Calibri"&amp;8&amp;K737373KCOM Commercial in Confidence&amp;1#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34"/>
  <sheetViews>
    <sheetView workbookViewId="0">
      <selection activeCell="F24" sqref="F24"/>
    </sheetView>
  </sheetViews>
  <sheetFormatPr defaultRowHeight="15" x14ac:dyDescent="0.25"/>
  <cols>
    <col min="1" max="1" width="17.42578125" customWidth="1"/>
    <col min="2" max="2" width="19.28515625" customWidth="1"/>
    <col min="3" max="3" width="8.42578125" customWidth="1"/>
    <col min="4" max="4" width="12.28515625" customWidth="1"/>
    <col min="5" max="5" width="22.28515625" customWidth="1"/>
    <col min="7" max="7" width="13" customWidth="1"/>
  </cols>
  <sheetData>
    <row r="1" spans="1:8" ht="24" x14ac:dyDescent="0.25">
      <c r="A1" s="10" t="s">
        <v>36</v>
      </c>
      <c r="B1" s="11" t="s">
        <v>204</v>
      </c>
      <c r="D1" s="10" t="s">
        <v>36</v>
      </c>
      <c r="E1" s="11" t="s">
        <v>223</v>
      </c>
    </row>
    <row r="2" spans="1:8" x14ac:dyDescent="0.25">
      <c r="A2" s="6" t="s">
        <v>25</v>
      </c>
      <c r="B2" s="7">
        <v>3150</v>
      </c>
      <c r="D2" s="6" t="s">
        <v>25</v>
      </c>
      <c r="E2" s="7">
        <v>3150</v>
      </c>
    </row>
    <row r="3" spans="1:8" x14ac:dyDescent="0.25">
      <c r="A3" s="6" t="s">
        <v>29</v>
      </c>
      <c r="B3" s="7">
        <v>8090</v>
      </c>
      <c r="D3" s="6" t="s">
        <v>29</v>
      </c>
      <c r="E3" s="7">
        <v>8090</v>
      </c>
    </row>
    <row r="4" spans="1:8" x14ac:dyDescent="0.25">
      <c r="A4" s="6" t="s">
        <v>33</v>
      </c>
      <c r="B4" s="7">
        <v>8090</v>
      </c>
      <c r="D4" s="6" t="s">
        <v>33</v>
      </c>
      <c r="E4" s="7">
        <v>8090</v>
      </c>
    </row>
    <row r="5" spans="1:8" x14ac:dyDescent="0.25">
      <c r="A5" s="8" t="s">
        <v>37</v>
      </c>
      <c r="B5" s="9">
        <v>16160</v>
      </c>
      <c r="D5" s="8" t="s">
        <v>37</v>
      </c>
      <c r="E5" s="9">
        <v>16160</v>
      </c>
    </row>
    <row r="11" spans="1:8" ht="24" x14ac:dyDescent="0.25">
      <c r="A11" s="10" t="s">
        <v>36</v>
      </c>
      <c r="B11" s="11" t="s">
        <v>224</v>
      </c>
      <c r="C11" s="11" t="s">
        <v>225</v>
      </c>
      <c r="E11" s="11" t="s">
        <v>226</v>
      </c>
      <c r="G11" s="271" t="s">
        <v>227</v>
      </c>
    </row>
    <row r="12" spans="1:8" x14ac:dyDescent="0.25">
      <c r="A12" s="6" t="s">
        <v>25</v>
      </c>
      <c r="B12" s="7">
        <v>7932</v>
      </c>
      <c r="C12" t="s">
        <v>49</v>
      </c>
      <c r="D12" s="13" t="str">
        <f>A12&amp;C12</f>
        <v>2Mb1 Year</v>
      </c>
      <c r="E12" s="7">
        <v>10214</v>
      </c>
      <c r="G12" s="7">
        <v>7932</v>
      </c>
      <c r="H12" s="7">
        <v>9821</v>
      </c>
    </row>
    <row r="13" spans="1:8" x14ac:dyDescent="0.25">
      <c r="A13" s="6" t="s">
        <v>25</v>
      </c>
      <c r="B13" s="7">
        <v>7932</v>
      </c>
      <c r="C13" t="s">
        <v>54</v>
      </c>
      <c r="D13" s="13" t="str">
        <f t="shared" ref="D13:D20" si="0">A13&amp;C13</f>
        <v>2Mb3 Years</v>
      </c>
      <c r="E13" s="7">
        <v>10214</v>
      </c>
      <c r="G13" s="7">
        <v>7932</v>
      </c>
      <c r="H13" s="7">
        <v>9821</v>
      </c>
    </row>
    <row r="14" spans="1:8" x14ac:dyDescent="0.25">
      <c r="A14" s="6" t="s">
        <v>25</v>
      </c>
      <c r="B14" s="7">
        <v>7932</v>
      </c>
      <c r="C14" t="s">
        <v>50</v>
      </c>
      <c r="D14" s="13" t="str">
        <f t="shared" si="0"/>
        <v>2Mb5 Years</v>
      </c>
      <c r="E14" s="7"/>
      <c r="G14" s="7">
        <v>7932</v>
      </c>
    </row>
    <row r="15" spans="1:8" x14ac:dyDescent="0.25">
      <c r="A15" s="6" t="s">
        <v>29</v>
      </c>
      <c r="B15" s="7">
        <v>34422</v>
      </c>
      <c r="C15" t="s">
        <v>49</v>
      </c>
      <c r="D15" s="13" t="str">
        <f t="shared" si="0"/>
        <v>34Mb1 Year</v>
      </c>
      <c r="E15" s="7"/>
      <c r="G15" s="7">
        <v>34422</v>
      </c>
    </row>
    <row r="16" spans="1:8" x14ac:dyDescent="0.25">
      <c r="A16" s="6" t="s">
        <v>29</v>
      </c>
      <c r="B16" s="7">
        <v>30981</v>
      </c>
      <c r="C16" t="s">
        <v>54</v>
      </c>
      <c r="D16" s="13" t="str">
        <f t="shared" si="0"/>
        <v>34Mb3 Years</v>
      </c>
      <c r="E16" s="7"/>
      <c r="G16" s="7">
        <v>30981</v>
      </c>
    </row>
    <row r="17" spans="1:7" x14ac:dyDescent="0.25">
      <c r="A17" s="6" t="s">
        <v>33</v>
      </c>
      <c r="B17" s="7">
        <v>43032</v>
      </c>
      <c r="C17" t="s">
        <v>49</v>
      </c>
      <c r="D17" s="13" t="str">
        <f t="shared" si="0"/>
        <v>45Mb1 Year</v>
      </c>
      <c r="E17" s="7"/>
      <c r="G17" s="7">
        <v>43032</v>
      </c>
    </row>
    <row r="18" spans="1:7" x14ac:dyDescent="0.25">
      <c r="A18" s="6" t="s">
        <v>33</v>
      </c>
      <c r="B18" s="7">
        <v>38730</v>
      </c>
      <c r="C18" t="s">
        <v>54</v>
      </c>
      <c r="D18" s="13" t="str">
        <f t="shared" si="0"/>
        <v>45Mb3 Years</v>
      </c>
      <c r="E18" s="7"/>
      <c r="G18" s="7">
        <v>38730</v>
      </c>
    </row>
    <row r="19" spans="1:7" x14ac:dyDescent="0.25">
      <c r="A19" s="6" t="s">
        <v>37</v>
      </c>
      <c r="B19" s="7">
        <v>102320</v>
      </c>
      <c r="C19" t="s">
        <v>228</v>
      </c>
      <c r="D19" s="13" t="str">
        <f t="shared" si="0"/>
        <v>155Mb1 Years</v>
      </c>
      <c r="E19" s="7"/>
      <c r="G19" s="7">
        <v>102320</v>
      </c>
    </row>
    <row r="20" spans="1:7" x14ac:dyDescent="0.25">
      <c r="A20" s="8" t="s">
        <v>37</v>
      </c>
      <c r="B20" s="9">
        <v>90300</v>
      </c>
      <c r="C20" t="s">
        <v>54</v>
      </c>
      <c r="D20" s="13" t="str">
        <f t="shared" si="0"/>
        <v>155Mb3 Years</v>
      </c>
      <c r="E20" s="9"/>
      <c r="G20" s="9">
        <v>90300</v>
      </c>
    </row>
    <row r="22" spans="1:7" x14ac:dyDescent="0.25">
      <c r="A22" s="2"/>
      <c r="B22" s="2"/>
    </row>
    <row r="23" spans="1:7" x14ac:dyDescent="0.25">
      <c r="A23" s="2"/>
    </row>
    <row r="24" spans="1:7" x14ac:dyDescent="0.25">
      <c r="A24" s="2"/>
    </row>
    <row r="25" spans="1:7" x14ac:dyDescent="0.25">
      <c r="A25" s="2" t="s">
        <v>47</v>
      </c>
      <c r="B25">
        <f>'CP &amp; Installation Detail'!E16</f>
        <v>0</v>
      </c>
      <c r="D25" s="13" t="str">
        <f>B26&amp;B25</f>
        <v>00</v>
      </c>
    </row>
    <row r="26" spans="1:7" x14ac:dyDescent="0.25">
      <c r="A26" s="2" t="s">
        <v>36</v>
      </c>
      <c r="B26">
        <f>'CP &amp; Installation Detail'!E15</f>
        <v>0</v>
      </c>
    </row>
    <row r="28" spans="1:7" x14ac:dyDescent="0.25">
      <c r="A28" s="2"/>
    </row>
    <row r="29" spans="1:7" x14ac:dyDescent="0.25">
      <c r="A29" s="2" t="s">
        <v>192</v>
      </c>
      <c r="B29">
        <f>'CP &amp; Installation Detail'!E35</f>
        <v>0</v>
      </c>
      <c r="C29" s="12" t="str">
        <f>IF('CP &amp; Installation Detail'!E35="New",VLOOKUP('CP &amp; Installation Detail'!E15,A2:B5,2,FALSE),IF('CP &amp; Installation Detail'!E35="Existing",VLOOKUP('CP &amp; Installation Detail'!E15,D2:E5,2,FALSE),""))</f>
        <v/>
      </c>
    </row>
    <row r="30" spans="1:7" x14ac:dyDescent="0.25">
      <c r="A30" s="2" t="s">
        <v>203</v>
      </c>
      <c r="B30">
        <f>'CP &amp; Installation Detail'!I35</f>
        <v>0</v>
      </c>
      <c r="C30" s="12" t="str">
        <f>IF('CP &amp; Installation Detail'!I35="New",VLOOKUP('CP &amp; Installation Detail'!E15,A2:B5,2,FALSE),IF('CP &amp; Installation Detail'!I35="Existing",VLOOKUP('CP &amp; Installation Detail'!E15,D2:E5,2,FALSE),""))</f>
        <v/>
      </c>
    </row>
    <row r="31" spans="1:7" x14ac:dyDescent="0.25">
      <c r="A31" s="2" t="s">
        <v>112</v>
      </c>
      <c r="B31" s="31" t="e">
        <f>_xlfn.XLOOKUP(D25,'Data Direct Access Costs'!D12:D20,'Data Direct Access Costs'!B12:B20)</f>
        <v>#N/A</v>
      </c>
      <c r="C31" s="3"/>
    </row>
    <row r="32" spans="1:7" x14ac:dyDescent="0.25">
      <c r="A32" s="2"/>
      <c r="B32" s="5"/>
    </row>
    <row r="34" spans="1:3" x14ac:dyDescent="0.25">
      <c r="A34" s="102"/>
      <c r="B34" s="102"/>
      <c r="C34" s="103"/>
    </row>
  </sheetData>
  <customSheetViews>
    <customSheetView guid="{EA79FFD9-D4AE-4A52-9D37-2D3CF5E12528}" state="hidden">
      <selection activeCell="B31" sqref="B31"/>
      <pageMargins left="0" right="0" top="0" bottom="0" header="0" footer="0"/>
      <pageSetup paperSize="9" orientation="portrait" verticalDpi="0" r:id="rId1"/>
    </customSheetView>
  </customSheetViews>
  <pageMargins left="0.7" right="0.7" top="0.75" bottom="0.75" header="0.3" footer="0.3"/>
  <pageSetup paperSize="9" orientation="portrait" verticalDpi="0" r:id="rId2"/>
  <headerFooter>
    <oddHeader>&amp;C&amp;"Calibri"&amp;8&amp;K737373KCOM Commercial in Confidence&amp;1#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codeName="Sheet2"/>
  <dimension ref="A1:AF80"/>
  <sheetViews>
    <sheetView topLeftCell="A2" zoomScale="80" zoomScaleNormal="80" workbookViewId="0">
      <selection activeCell="E14" sqref="E14"/>
    </sheetView>
  </sheetViews>
  <sheetFormatPr defaultColWidth="0" defaultRowHeight="14.25" zeroHeight="1" x14ac:dyDescent="0.25"/>
  <cols>
    <col min="1" max="1" width="4.42578125" style="44" customWidth="1"/>
    <col min="2" max="2" width="7.7109375" style="64" customWidth="1"/>
    <col min="3" max="3" width="41.42578125" style="64" customWidth="1"/>
    <col min="4" max="4" width="13.28515625" style="64" customWidth="1"/>
    <col min="5" max="5" width="51.28515625" style="64" customWidth="1"/>
    <col min="6" max="6" width="24" style="64" customWidth="1"/>
    <col min="7" max="7" width="16.28515625" style="64" customWidth="1"/>
    <col min="8" max="8" width="22.7109375" style="64" customWidth="1"/>
    <col min="9" max="9" width="44.7109375" style="64" customWidth="1"/>
    <col min="10" max="10" width="11.5703125" style="64" customWidth="1"/>
    <col min="11" max="11" width="4.28515625" style="44" customWidth="1"/>
    <col min="12" max="12" width="16.28515625" style="44" hidden="1" customWidth="1"/>
    <col min="13" max="18" width="22.7109375" style="44" hidden="1" customWidth="1"/>
    <col min="19" max="19" width="5" style="44" hidden="1" customWidth="1"/>
    <col min="20" max="20" width="34.42578125" style="44" hidden="1" customWidth="1"/>
    <col min="21" max="21" width="8.5703125" style="44" hidden="1" customWidth="1"/>
    <col min="22" max="22" width="33.7109375" style="44" hidden="1" customWidth="1"/>
    <col min="23" max="23" width="36" style="44" hidden="1" customWidth="1"/>
    <col min="24" max="24" width="5" style="44" hidden="1" customWidth="1"/>
    <col min="25" max="25" width="11.7109375" style="44" hidden="1" customWidth="1"/>
    <col min="26" max="32" width="0" style="44" hidden="1" customWidth="1"/>
    <col min="33" max="16384" width="5" style="44" hidden="1"/>
  </cols>
  <sheetData>
    <row r="1" spans="1:24" ht="22.5" customHeight="1" thickBot="1" x14ac:dyDescent="0.25">
      <c r="A1" s="32"/>
      <c r="B1" s="258"/>
      <c r="C1" s="258"/>
      <c r="D1" s="258"/>
      <c r="E1" s="258"/>
      <c r="F1" s="258"/>
      <c r="G1" s="258"/>
      <c r="H1" s="258"/>
      <c r="I1" s="258"/>
      <c r="J1" s="258"/>
      <c r="K1" s="258"/>
      <c r="T1" s="44" t="s">
        <v>9</v>
      </c>
      <c r="V1" s="284">
        <f ca="1">NOW()</f>
        <v>46238.666804282409</v>
      </c>
    </row>
    <row r="2" spans="1:24" ht="23.25" x14ac:dyDescent="0.25">
      <c r="A2" s="258"/>
      <c r="B2" s="45"/>
      <c r="C2" s="194"/>
      <c r="D2" s="194"/>
      <c r="E2" s="194" t="s">
        <v>10</v>
      </c>
      <c r="F2" s="46"/>
      <c r="G2" s="46"/>
      <c r="H2" s="46"/>
      <c r="I2" s="46"/>
      <c r="J2" s="47"/>
      <c r="K2" s="259"/>
      <c r="T2" s="51" t="s">
        <v>11</v>
      </c>
    </row>
    <row r="3" spans="1:24" ht="15" x14ac:dyDescent="0.25">
      <c r="A3" s="258"/>
      <c r="B3" s="48"/>
      <c r="D3" s="65"/>
      <c r="E3" s="49"/>
      <c r="F3" s="49"/>
      <c r="G3" s="49"/>
      <c r="H3" s="49"/>
      <c r="I3" s="49"/>
      <c r="J3" s="50"/>
      <c r="K3" s="258"/>
      <c r="T3" s="51" t="s">
        <v>12</v>
      </c>
    </row>
    <row r="4" spans="1:24" ht="15" x14ac:dyDescent="0.25">
      <c r="A4" s="258"/>
      <c r="B4" s="48"/>
      <c r="C4" s="65"/>
      <c r="D4" s="65"/>
      <c r="E4" s="49"/>
      <c r="F4" s="49"/>
      <c r="G4" s="49"/>
      <c r="H4" s="49"/>
      <c r="I4" s="49"/>
      <c r="J4" s="50"/>
      <c r="K4" s="258"/>
      <c r="T4" s="51" t="s">
        <v>13</v>
      </c>
    </row>
    <row r="5" spans="1:24" ht="15" x14ac:dyDescent="0.25">
      <c r="A5" s="258"/>
      <c r="B5" s="48"/>
      <c r="C5" s="65"/>
      <c r="D5" s="65"/>
      <c r="E5" s="49"/>
      <c r="F5" s="49"/>
      <c r="G5" s="49"/>
      <c r="H5" s="49"/>
      <c r="I5" s="49"/>
      <c r="J5" s="50"/>
      <c r="K5" s="258"/>
      <c r="T5" s="51" t="s">
        <v>14</v>
      </c>
    </row>
    <row r="6" spans="1:24" ht="15" x14ac:dyDescent="0.25">
      <c r="A6" s="258"/>
      <c r="B6" s="48"/>
      <c r="C6" s="65" t="s">
        <v>15</v>
      </c>
      <c r="D6" s="65"/>
      <c r="E6" s="49"/>
      <c r="F6" s="49"/>
      <c r="G6" s="49"/>
      <c r="H6" s="49"/>
      <c r="I6" s="49"/>
      <c r="J6" s="50"/>
      <c r="K6" s="258"/>
      <c r="T6" s="51" t="s">
        <v>16</v>
      </c>
    </row>
    <row r="7" spans="1:24" ht="29.1" customHeight="1" x14ac:dyDescent="0.25">
      <c r="A7" s="258"/>
      <c r="B7" s="48"/>
      <c r="C7" s="325" t="s">
        <v>17</v>
      </c>
      <c r="D7" s="326"/>
      <c r="E7" s="307"/>
      <c r="F7" s="49"/>
      <c r="G7" s="49"/>
      <c r="H7" s="49"/>
      <c r="I7" s="49"/>
      <c r="J7" s="50"/>
      <c r="K7" s="258"/>
      <c r="T7" s="266"/>
    </row>
    <row r="8" spans="1:24" x14ac:dyDescent="0.25">
      <c r="A8" s="258"/>
      <c r="B8" s="48"/>
      <c r="C8" s="320" t="s">
        <v>18</v>
      </c>
      <c r="D8" s="321"/>
      <c r="E8" s="308"/>
      <c r="F8" s="49"/>
      <c r="G8" s="49"/>
      <c r="H8" s="49"/>
      <c r="I8" s="49"/>
      <c r="J8" s="50"/>
      <c r="K8" s="258"/>
    </row>
    <row r="9" spans="1:24" x14ac:dyDescent="0.25">
      <c r="A9" s="258"/>
      <c r="B9" s="48"/>
      <c r="C9" s="320" t="s">
        <v>19</v>
      </c>
      <c r="D9" s="321"/>
      <c r="E9" s="308"/>
      <c r="F9" s="49"/>
      <c r="G9" s="49"/>
      <c r="H9" s="49"/>
      <c r="I9" s="49"/>
      <c r="J9" s="50"/>
      <c r="K9" s="258"/>
    </row>
    <row r="10" spans="1:24" ht="25.5" customHeight="1" x14ac:dyDescent="0.25">
      <c r="A10" s="258"/>
      <c r="B10" s="48"/>
      <c r="C10" s="322" t="s">
        <v>20</v>
      </c>
      <c r="D10" s="323"/>
      <c r="E10" s="309"/>
      <c r="F10" s="49"/>
      <c r="G10" s="49"/>
      <c r="H10" s="49"/>
      <c r="I10" s="49"/>
      <c r="J10" s="50"/>
      <c r="K10" s="258"/>
      <c r="T10" s="51" t="s">
        <v>21</v>
      </c>
      <c r="U10" s="51"/>
      <c r="V10" s="51" t="s">
        <v>22</v>
      </c>
      <c r="W10" s="53" t="s">
        <v>23</v>
      </c>
      <c r="X10" s="53"/>
    </row>
    <row r="11" spans="1:24" x14ac:dyDescent="0.25">
      <c r="A11" s="258"/>
      <c r="B11" s="48"/>
      <c r="C11" s="49"/>
      <c r="D11" s="49"/>
      <c r="E11" s="49"/>
      <c r="F11" s="49"/>
      <c r="G11" s="49"/>
      <c r="H11" s="49"/>
      <c r="I11" s="49"/>
      <c r="J11" s="50"/>
      <c r="K11" s="258"/>
      <c r="T11" s="44" t="s">
        <v>24</v>
      </c>
      <c r="V11" s="44" t="s">
        <v>24</v>
      </c>
      <c r="W11" s="44" t="s">
        <v>24</v>
      </c>
    </row>
    <row r="12" spans="1:24" x14ac:dyDescent="0.25">
      <c r="A12" s="258"/>
      <c r="B12" s="48"/>
      <c r="C12" s="49"/>
      <c r="D12" s="49"/>
      <c r="E12" s="49"/>
      <c r="F12" s="49"/>
      <c r="G12" s="49"/>
      <c r="H12" s="49"/>
      <c r="I12" s="49"/>
      <c r="J12" s="50"/>
      <c r="K12" s="258"/>
      <c r="T12" s="44" t="s">
        <v>25</v>
      </c>
      <c r="V12" s="44" t="s">
        <v>26</v>
      </c>
      <c r="W12" s="54" t="s">
        <v>27</v>
      </c>
    </row>
    <row r="13" spans="1:24" ht="15" x14ac:dyDescent="0.25">
      <c r="A13" s="258"/>
      <c r="B13" s="48"/>
      <c r="C13" s="65" t="s">
        <v>28</v>
      </c>
      <c r="D13" s="65"/>
      <c r="E13" s="49"/>
      <c r="F13" s="49"/>
      <c r="G13" s="49"/>
      <c r="H13" s="49"/>
      <c r="I13" s="49"/>
      <c r="J13" s="50"/>
      <c r="K13" s="258"/>
      <c r="T13" s="44" t="s">
        <v>29</v>
      </c>
      <c r="V13" s="44" t="s">
        <v>30</v>
      </c>
      <c r="W13" s="54" t="s">
        <v>31</v>
      </c>
    </row>
    <row r="14" spans="1:24" x14ac:dyDescent="0.25">
      <c r="A14" s="258"/>
      <c r="B14" s="48"/>
      <c r="C14" s="325" t="s">
        <v>32</v>
      </c>
      <c r="D14" s="326"/>
      <c r="E14" s="295"/>
      <c r="F14" s="49"/>
      <c r="G14" s="49"/>
      <c r="H14" s="49"/>
      <c r="I14" s="49"/>
      <c r="J14" s="50"/>
      <c r="K14" s="258"/>
      <c r="T14" s="44" t="s">
        <v>33</v>
      </c>
      <c r="V14" s="44" t="s">
        <v>34</v>
      </c>
      <c r="W14" s="54" t="s">
        <v>35</v>
      </c>
    </row>
    <row r="15" spans="1:24" x14ac:dyDescent="0.25">
      <c r="A15" s="258"/>
      <c r="B15" s="48"/>
      <c r="C15" s="320" t="s">
        <v>36</v>
      </c>
      <c r="D15" s="321"/>
      <c r="E15" s="289"/>
      <c r="F15" s="49"/>
      <c r="G15" s="49"/>
      <c r="H15" s="49"/>
      <c r="I15" s="49"/>
      <c r="J15" s="50"/>
      <c r="K15" s="258"/>
      <c r="T15" s="44" t="s">
        <v>37</v>
      </c>
      <c r="V15" s="44" t="s">
        <v>38</v>
      </c>
      <c r="W15" s="54" t="s">
        <v>39</v>
      </c>
      <c r="X15" s="52"/>
    </row>
    <row r="16" spans="1:24" ht="15" customHeight="1" x14ac:dyDescent="0.25">
      <c r="A16" s="258"/>
      <c r="B16" s="48"/>
      <c r="C16" s="322" t="s">
        <v>40</v>
      </c>
      <c r="D16" s="323"/>
      <c r="E16" s="289"/>
      <c r="F16" s="49"/>
      <c r="G16" s="324"/>
      <c r="H16" s="324"/>
      <c r="I16" s="324"/>
      <c r="J16" s="50"/>
      <c r="K16" s="258"/>
      <c r="V16" s="52" t="s">
        <v>41</v>
      </c>
    </row>
    <row r="17" spans="1:32" x14ac:dyDescent="0.25">
      <c r="A17" s="258"/>
      <c r="B17" s="48"/>
      <c r="C17" s="49"/>
      <c r="D17" s="49"/>
      <c r="E17" s="49"/>
      <c r="F17" s="49"/>
      <c r="G17" s="324"/>
      <c r="H17" s="324"/>
      <c r="I17" s="324"/>
      <c r="J17" s="50"/>
      <c r="K17" s="258"/>
      <c r="V17" s="44" t="s">
        <v>42</v>
      </c>
    </row>
    <row r="18" spans="1:32" x14ac:dyDescent="0.25">
      <c r="A18" s="258"/>
      <c r="B18" s="48"/>
      <c r="C18" s="318" t="s">
        <v>43</v>
      </c>
      <c r="D18" s="327"/>
      <c r="E18" s="288"/>
      <c r="F18" s="49"/>
      <c r="G18" s="49"/>
      <c r="H18" s="49"/>
      <c r="I18" s="49"/>
      <c r="J18" s="50"/>
      <c r="K18" s="258"/>
      <c r="V18" s="44" t="s">
        <v>44</v>
      </c>
    </row>
    <row r="19" spans="1:32" ht="15" x14ac:dyDescent="0.25">
      <c r="A19" s="258"/>
      <c r="B19" s="48"/>
      <c r="C19" s="49" t="s">
        <v>45</v>
      </c>
      <c r="D19" s="49"/>
      <c r="E19" s="49"/>
      <c r="F19" s="49"/>
      <c r="G19" s="49"/>
      <c r="H19" s="49"/>
      <c r="I19" s="49"/>
      <c r="J19" s="50"/>
      <c r="K19" s="258"/>
      <c r="T19" s="44" t="s">
        <v>46</v>
      </c>
      <c r="V19" s="51" t="s">
        <v>47</v>
      </c>
      <c r="W19" s="51" t="s">
        <v>47</v>
      </c>
    </row>
    <row r="20" spans="1:32" x14ac:dyDescent="0.25">
      <c r="A20" s="258"/>
      <c r="B20" s="48"/>
      <c r="C20" s="49" t="s">
        <v>48</v>
      </c>
      <c r="D20" s="49"/>
      <c r="E20" s="49"/>
      <c r="F20" s="49"/>
      <c r="G20" s="49"/>
      <c r="H20" s="49"/>
      <c r="I20" s="49"/>
      <c r="J20" s="50"/>
      <c r="K20" s="258"/>
      <c r="T20" s="59">
        <v>45169</v>
      </c>
      <c r="V20" s="52" t="s">
        <v>49</v>
      </c>
      <c r="W20" s="44" t="s">
        <v>50</v>
      </c>
    </row>
    <row r="21" spans="1:32" x14ac:dyDescent="0.25">
      <c r="A21" s="258"/>
      <c r="B21" s="48"/>
      <c r="C21" s="49"/>
      <c r="D21" s="49"/>
      <c r="E21" s="49"/>
      <c r="F21" s="49"/>
      <c r="G21" s="49"/>
      <c r="H21" s="49"/>
      <c r="I21" s="49"/>
      <c r="J21" s="50"/>
      <c r="K21" s="258"/>
      <c r="T21" s="59">
        <v>45261</v>
      </c>
      <c r="V21" s="44" t="s">
        <v>51</v>
      </c>
    </row>
    <row r="22" spans="1:32" ht="15" x14ac:dyDescent="0.25">
      <c r="A22" s="258"/>
      <c r="B22" s="48"/>
      <c r="C22" s="65" t="s">
        <v>52</v>
      </c>
      <c r="D22" s="65"/>
      <c r="E22" s="49" t="s">
        <v>53</v>
      </c>
      <c r="F22" s="49"/>
      <c r="G22" s="49"/>
      <c r="H22" s="49"/>
      <c r="I22" s="49"/>
      <c r="J22" s="50"/>
      <c r="K22" s="258"/>
      <c r="T22" s="44" t="s">
        <v>54</v>
      </c>
      <c r="V22" s="44" t="s">
        <v>55</v>
      </c>
    </row>
    <row r="23" spans="1:32" x14ac:dyDescent="0.25">
      <c r="A23" s="258"/>
      <c r="B23" s="48"/>
      <c r="C23" s="318" t="s">
        <v>56</v>
      </c>
      <c r="D23" s="319"/>
      <c r="E23" s="166"/>
      <c r="F23" s="49"/>
      <c r="G23" s="167" t="s">
        <v>57</v>
      </c>
      <c r="H23" s="168"/>
      <c r="I23" s="169"/>
      <c r="J23" s="50"/>
      <c r="K23" s="258"/>
      <c r="V23" s="52" t="s">
        <v>58</v>
      </c>
    </row>
    <row r="24" spans="1:32" ht="24.6" customHeight="1" x14ac:dyDescent="0.25">
      <c r="A24" s="258"/>
      <c r="B24" s="48"/>
      <c r="C24" s="325" t="s">
        <v>17</v>
      </c>
      <c r="D24" s="326"/>
      <c r="E24" s="286"/>
      <c r="F24" s="49"/>
      <c r="G24" s="170" t="s">
        <v>17</v>
      </c>
      <c r="H24" s="171"/>
      <c r="I24" s="312"/>
      <c r="J24" s="50"/>
      <c r="K24" s="258"/>
      <c r="V24" s="53" t="s">
        <v>59</v>
      </c>
    </row>
    <row r="25" spans="1:32" x14ac:dyDescent="0.25">
      <c r="A25" s="258"/>
      <c r="B25" s="48"/>
      <c r="C25" s="320" t="s">
        <v>60</v>
      </c>
      <c r="D25" s="321"/>
      <c r="E25" s="287"/>
      <c r="F25" s="49"/>
      <c r="G25" s="172" t="s">
        <v>60</v>
      </c>
      <c r="H25" s="173"/>
      <c r="I25" s="313"/>
      <c r="J25" s="50"/>
      <c r="K25" s="258"/>
      <c r="V25" s="52" t="s">
        <v>61</v>
      </c>
      <c r="Y25" s="59"/>
    </row>
    <row r="26" spans="1:32" ht="28.5" customHeight="1" x14ac:dyDescent="0.25">
      <c r="A26" s="258"/>
      <c r="B26" s="48"/>
      <c r="C26" s="320" t="s">
        <v>62</v>
      </c>
      <c r="D26" s="321"/>
      <c r="E26" s="287"/>
      <c r="F26" s="49"/>
      <c r="G26" s="172" t="s">
        <v>62</v>
      </c>
      <c r="H26" s="173"/>
      <c r="I26" s="313"/>
      <c r="J26" s="50"/>
      <c r="K26" s="258"/>
      <c r="V26" s="52" t="s">
        <v>63</v>
      </c>
      <c r="Y26" s="44" t="s">
        <v>64</v>
      </c>
      <c r="AF26" s="44" t="s">
        <v>65</v>
      </c>
    </row>
    <row r="27" spans="1:32" ht="25.5" customHeight="1" x14ac:dyDescent="0.25">
      <c r="A27" s="258"/>
      <c r="B27" s="48"/>
      <c r="C27" s="320" t="s">
        <v>66</v>
      </c>
      <c r="D27" s="321"/>
      <c r="E27" s="310"/>
      <c r="F27" s="49"/>
      <c r="G27" s="172" t="s">
        <v>66</v>
      </c>
      <c r="H27" s="173"/>
      <c r="I27" s="313"/>
      <c r="J27" s="50"/>
      <c r="K27" s="258"/>
      <c r="V27" s="53" t="s">
        <v>67</v>
      </c>
      <c r="Y27" s="53" t="s">
        <v>67</v>
      </c>
      <c r="AF27" s="44" t="s">
        <v>68</v>
      </c>
    </row>
    <row r="28" spans="1:32" x14ac:dyDescent="0.25">
      <c r="A28" s="258"/>
      <c r="B28" s="48"/>
      <c r="C28" s="320" t="s">
        <v>69</v>
      </c>
      <c r="D28" s="321"/>
      <c r="E28" s="287"/>
      <c r="F28" s="49"/>
      <c r="G28" s="172" t="s">
        <v>69</v>
      </c>
      <c r="H28" s="173"/>
      <c r="I28" s="313"/>
      <c r="J28" s="50"/>
      <c r="K28" s="258"/>
      <c r="V28" s="44" t="s">
        <v>70</v>
      </c>
      <c r="Y28" s="52" t="s">
        <v>71</v>
      </c>
      <c r="AF28" s="270" t="s">
        <v>71</v>
      </c>
    </row>
    <row r="29" spans="1:32" ht="28.5" customHeight="1" x14ac:dyDescent="0.25">
      <c r="A29" s="258"/>
      <c r="B29" s="48"/>
      <c r="C29" s="320" t="s">
        <v>72</v>
      </c>
      <c r="D29" s="321"/>
      <c r="E29" s="287"/>
      <c r="F29" s="49"/>
      <c r="G29" s="172" t="s">
        <v>72</v>
      </c>
      <c r="H29" s="173"/>
      <c r="I29" s="313"/>
      <c r="J29" s="50"/>
      <c r="K29" s="258"/>
      <c r="V29" s="44" t="s">
        <v>73</v>
      </c>
      <c r="Y29" s="52" t="s">
        <v>74</v>
      </c>
      <c r="AF29" s="270" t="s">
        <v>74</v>
      </c>
    </row>
    <row r="30" spans="1:32" x14ac:dyDescent="0.25">
      <c r="A30" s="258"/>
      <c r="B30" s="48"/>
      <c r="C30" s="322" t="s">
        <v>75</v>
      </c>
      <c r="D30" s="323"/>
      <c r="E30" s="311"/>
      <c r="F30" s="49"/>
      <c r="G30" s="174" t="s">
        <v>75</v>
      </c>
      <c r="H30" s="175"/>
      <c r="I30" s="314"/>
      <c r="J30" s="50"/>
      <c r="K30" s="258"/>
      <c r="V30" s="44" t="s">
        <v>76</v>
      </c>
      <c r="Y30" s="52" t="s">
        <v>77</v>
      </c>
      <c r="AF30" s="270" t="s">
        <v>77</v>
      </c>
    </row>
    <row r="31" spans="1:32" ht="4.9000000000000004" customHeight="1" x14ac:dyDescent="0.25">
      <c r="A31" s="258"/>
      <c r="B31" s="48"/>
      <c r="C31" s="49"/>
      <c r="D31" s="49"/>
      <c r="E31" s="49"/>
      <c r="F31" s="49"/>
      <c r="G31" s="49"/>
      <c r="H31" s="49"/>
      <c r="I31" s="57"/>
      <c r="J31" s="50"/>
      <c r="K31" s="258"/>
      <c r="V31" s="44" t="s">
        <v>78</v>
      </c>
      <c r="Y31" s="52" t="s">
        <v>79</v>
      </c>
    </row>
    <row r="32" spans="1:32" x14ac:dyDescent="0.25">
      <c r="A32" s="258"/>
      <c r="B32" s="48"/>
      <c r="C32" s="325" t="s">
        <v>80</v>
      </c>
      <c r="D32" s="326"/>
      <c r="E32" s="55"/>
      <c r="F32" s="49"/>
      <c r="G32" s="176" t="s">
        <v>80</v>
      </c>
      <c r="H32" s="177"/>
      <c r="I32" s="315"/>
      <c r="J32" s="50"/>
      <c r="K32" s="258"/>
      <c r="T32" s="58"/>
      <c r="U32" s="58"/>
      <c r="V32" s="44" t="s">
        <v>81</v>
      </c>
      <c r="Y32" s="44" t="s">
        <v>82</v>
      </c>
    </row>
    <row r="33" spans="1:25" x14ac:dyDescent="0.25">
      <c r="A33" s="258"/>
      <c r="B33" s="48"/>
      <c r="C33" s="322" t="s">
        <v>19</v>
      </c>
      <c r="D33" s="323"/>
      <c r="E33" s="56"/>
      <c r="F33" s="49"/>
      <c r="G33" s="178" t="s">
        <v>19</v>
      </c>
      <c r="H33" s="179"/>
      <c r="I33" s="316"/>
      <c r="J33" s="50"/>
      <c r="K33" s="258"/>
      <c r="V33" s="44" t="s">
        <v>83</v>
      </c>
      <c r="Y33" s="44" t="s">
        <v>84</v>
      </c>
    </row>
    <row r="34" spans="1:25" ht="4.9000000000000004" customHeight="1" x14ac:dyDescent="0.25">
      <c r="A34" s="258"/>
      <c r="B34" s="48"/>
      <c r="C34" s="49"/>
      <c r="D34" s="49"/>
      <c r="E34" s="49"/>
      <c r="F34" s="49"/>
      <c r="G34" s="49"/>
      <c r="H34" s="49"/>
      <c r="I34" s="49"/>
      <c r="J34" s="50"/>
      <c r="K34" s="258"/>
      <c r="V34" s="44" t="s">
        <v>85</v>
      </c>
      <c r="Y34" s="1" t="s">
        <v>86</v>
      </c>
    </row>
    <row r="35" spans="1:25" ht="15" x14ac:dyDescent="0.25">
      <c r="A35" s="258"/>
      <c r="B35" s="48"/>
      <c r="C35" s="325" t="s">
        <v>59</v>
      </c>
      <c r="D35" s="326"/>
      <c r="E35" s="294"/>
      <c r="F35" s="49"/>
      <c r="G35" s="176" t="s">
        <v>59</v>
      </c>
      <c r="H35" s="177"/>
      <c r="I35" s="297"/>
      <c r="J35" s="50"/>
      <c r="K35" s="258"/>
      <c r="T35" s="59"/>
      <c r="U35" s="59"/>
      <c r="V35" s="44" t="s">
        <v>87</v>
      </c>
      <c r="Y35" s="1" t="s">
        <v>88</v>
      </c>
    </row>
    <row r="36" spans="1:25" ht="15" x14ac:dyDescent="0.25">
      <c r="A36" s="258"/>
      <c r="B36" s="48"/>
      <c r="C36" s="322" t="s">
        <v>89</v>
      </c>
      <c r="D36" s="323"/>
      <c r="E36" s="293"/>
      <c r="F36" s="49"/>
      <c r="G36" s="178" t="s">
        <v>89</v>
      </c>
      <c r="H36" s="179"/>
      <c r="I36" s="296"/>
      <c r="J36" s="50"/>
      <c r="K36" s="258"/>
      <c r="T36" s="58"/>
      <c r="V36" s="44" t="s">
        <v>90</v>
      </c>
      <c r="Y36" s="1" t="s">
        <v>91</v>
      </c>
    </row>
    <row r="37" spans="1:25" ht="15" x14ac:dyDescent="0.25">
      <c r="A37" s="258"/>
      <c r="B37" s="48"/>
      <c r="C37" s="49"/>
      <c r="D37" s="49"/>
      <c r="E37" s="49"/>
      <c r="F37" s="49"/>
      <c r="G37" s="49"/>
      <c r="H37" s="49"/>
      <c r="I37" s="49"/>
      <c r="J37" s="50"/>
      <c r="K37" s="258"/>
      <c r="V37" s="44" t="s">
        <v>90</v>
      </c>
      <c r="Y37" s="1" t="s">
        <v>92</v>
      </c>
    </row>
    <row r="38" spans="1:25" ht="15" x14ac:dyDescent="0.25">
      <c r="A38" s="258"/>
      <c r="B38" s="48"/>
      <c r="C38" s="318" t="s">
        <v>93</v>
      </c>
      <c r="D38" s="319"/>
      <c r="E38" s="166"/>
      <c r="F38" s="49"/>
      <c r="G38" s="49"/>
      <c r="H38" s="49" t="s">
        <v>94</v>
      </c>
      <c r="I38" s="49"/>
      <c r="J38" s="50"/>
      <c r="K38" s="258"/>
      <c r="V38" s="44" t="s">
        <v>95</v>
      </c>
      <c r="Y38" s="1" t="s">
        <v>96</v>
      </c>
    </row>
    <row r="39" spans="1:25" ht="15" x14ac:dyDescent="0.25">
      <c r="A39" s="258"/>
      <c r="B39" s="48"/>
      <c r="C39" s="320" t="s">
        <v>97</v>
      </c>
      <c r="D39" s="321"/>
      <c r="E39" s="290"/>
      <c r="F39" s="49"/>
      <c r="G39" s="49"/>
      <c r="H39" s="49" t="s">
        <v>17</v>
      </c>
      <c r="I39" s="49"/>
      <c r="J39" s="50"/>
      <c r="K39" s="258"/>
      <c r="V39" s="44" t="s">
        <v>95</v>
      </c>
      <c r="Y39" s="1" t="s">
        <v>98</v>
      </c>
    </row>
    <row r="40" spans="1:25" ht="15" x14ac:dyDescent="0.25">
      <c r="A40" s="258"/>
      <c r="B40" s="48"/>
      <c r="C40" s="320" t="s">
        <v>99</v>
      </c>
      <c r="D40" s="321"/>
      <c r="E40" s="290"/>
      <c r="F40" s="49"/>
      <c r="G40" s="49"/>
      <c r="H40" s="49" t="s">
        <v>66</v>
      </c>
      <c r="I40" s="49"/>
      <c r="J40" s="50"/>
      <c r="K40" s="258"/>
      <c r="V40" s="44" t="s">
        <v>100</v>
      </c>
      <c r="Y40" s="1" t="s">
        <v>101</v>
      </c>
    </row>
    <row r="41" spans="1:25" ht="15" x14ac:dyDescent="0.25">
      <c r="A41" s="258"/>
      <c r="B41" s="48"/>
      <c r="C41" s="320" t="s">
        <v>102</v>
      </c>
      <c r="D41" s="321"/>
      <c r="E41" s="292"/>
      <c r="F41" s="49"/>
      <c r="G41" s="49"/>
      <c r="H41" s="49" t="s">
        <v>69</v>
      </c>
      <c r="I41" s="49"/>
      <c r="J41" s="50"/>
      <c r="K41" s="258"/>
      <c r="V41" s="44" t="s">
        <v>100</v>
      </c>
      <c r="Y41" s="1" t="s">
        <v>103</v>
      </c>
    </row>
    <row r="42" spans="1:25" x14ac:dyDescent="0.25">
      <c r="A42" s="258"/>
      <c r="B42" s="48"/>
      <c r="C42" s="322" t="s">
        <v>104</v>
      </c>
      <c r="D42" s="323"/>
      <c r="E42" s="291"/>
      <c r="F42" s="49"/>
      <c r="G42" s="49"/>
      <c r="H42" s="49" t="s">
        <v>72</v>
      </c>
      <c r="I42" s="49"/>
      <c r="J42" s="50"/>
      <c r="K42" s="258"/>
      <c r="V42" s="44" t="s">
        <v>105</v>
      </c>
      <c r="Y42" s="44" t="s">
        <v>105</v>
      </c>
    </row>
    <row r="43" spans="1:25" x14ac:dyDescent="0.25">
      <c r="A43" s="258"/>
      <c r="B43" s="48"/>
      <c r="D43" s="49"/>
      <c r="E43" s="60"/>
      <c r="F43" s="49"/>
      <c r="G43" s="49"/>
      <c r="H43" s="49" t="s">
        <v>75</v>
      </c>
      <c r="I43" s="49"/>
      <c r="J43" s="50"/>
      <c r="K43" s="258"/>
    </row>
    <row r="44" spans="1:25" x14ac:dyDescent="0.25">
      <c r="A44" s="258"/>
      <c r="B44" s="48"/>
      <c r="C44" s="49"/>
      <c r="D44" s="49"/>
      <c r="E44" s="57"/>
      <c r="F44" s="49"/>
      <c r="G44" s="49"/>
      <c r="H44" s="49"/>
      <c r="I44" s="49"/>
      <c r="J44" s="50"/>
      <c r="K44" s="258"/>
    </row>
    <row r="45" spans="1:25" ht="15" thickBot="1" x14ac:dyDescent="0.3">
      <c r="A45" s="258"/>
      <c r="B45" s="61"/>
      <c r="C45" s="62"/>
      <c r="D45" s="62"/>
      <c r="E45" s="62"/>
      <c r="F45" s="62"/>
      <c r="G45" s="62"/>
      <c r="H45" s="62"/>
      <c r="I45" s="62"/>
      <c r="J45" s="63"/>
      <c r="K45" s="258"/>
    </row>
    <row r="46" spans="1:25" ht="22.5" customHeight="1" x14ac:dyDescent="0.25">
      <c r="A46" s="258"/>
      <c r="B46" s="258"/>
      <c r="C46" s="258"/>
      <c r="D46" s="258"/>
      <c r="E46" s="258"/>
      <c r="F46" s="258"/>
      <c r="G46" s="258"/>
      <c r="H46" s="258"/>
      <c r="I46" s="258"/>
      <c r="J46" s="258"/>
      <c r="K46" s="258"/>
    </row>
    <row r="47" spans="1:25" hidden="1" x14ac:dyDescent="0.25">
      <c r="T47" s="58"/>
      <c r="U47" s="59"/>
      <c r="V47" s="58"/>
      <c r="W47" s="58"/>
    </row>
    <row r="48" spans="1:25" hidden="1" x14ac:dyDescent="0.25">
      <c r="U48" s="58"/>
    </row>
    <row r="50" spans="20:23" hidden="1" x14ac:dyDescent="0.25">
      <c r="T50" s="64" t="s">
        <v>102</v>
      </c>
      <c r="U50" s="44" t="s">
        <v>26</v>
      </c>
      <c r="V50" s="64" t="s">
        <v>104</v>
      </c>
      <c r="W50" s="44" t="s">
        <v>106</v>
      </c>
    </row>
    <row r="51" spans="20:23" hidden="1" x14ac:dyDescent="0.25">
      <c r="U51" s="44" t="s">
        <v>30</v>
      </c>
      <c r="W51" s="44" t="s">
        <v>107</v>
      </c>
    </row>
    <row r="52" spans="20:23" hidden="1" x14ac:dyDescent="0.25">
      <c r="U52" s="44" t="s">
        <v>108</v>
      </c>
      <c r="W52" s="44" t="s">
        <v>108</v>
      </c>
    </row>
    <row r="54" spans="20:23" hidden="1" x14ac:dyDescent="0.25">
      <c r="T54" s="59"/>
      <c r="V54" s="59"/>
      <c r="W54" s="59"/>
    </row>
    <row r="55" spans="20:23" hidden="1" x14ac:dyDescent="0.25">
      <c r="T55" s="58"/>
      <c r="U55" s="59"/>
      <c r="V55" s="58"/>
      <c r="W55" s="58"/>
    </row>
    <row r="56" spans="20:23" hidden="1" x14ac:dyDescent="0.25">
      <c r="U56" s="58"/>
    </row>
    <row r="58" spans="20:23" ht="75" hidden="1" x14ac:dyDescent="0.25">
      <c r="T58" s="59"/>
      <c r="V58" s="298" t="s">
        <v>109</v>
      </c>
      <c r="W58" s="59"/>
    </row>
    <row r="59" spans="20:23" hidden="1" x14ac:dyDescent="0.25">
      <c r="T59" s="58"/>
      <c r="U59" s="59"/>
      <c r="V59" s="58"/>
      <c r="W59" s="58"/>
    </row>
    <row r="60" spans="20:23" hidden="1" x14ac:dyDescent="0.25">
      <c r="U60" s="58"/>
    </row>
    <row r="62" spans="20:23" hidden="1" x14ac:dyDescent="0.25">
      <c r="T62" s="59"/>
      <c r="V62" s="59"/>
      <c r="W62" s="59"/>
    </row>
    <row r="63" spans="20:23" hidden="1" x14ac:dyDescent="0.25">
      <c r="T63" s="58"/>
      <c r="U63" s="59"/>
      <c r="V63" s="58"/>
      <c r="W63" s="58"/>
    </row>
    <row r="64" spans="20:23" hidden="1" x14ac:dyDescent="0.25">
      <c r="U64" s="58"/>
    </row>
    <row r="66" spans="20:23" hidden="1" x14ac:dyDescent="0.25">
      <c r="T66" s="59"/>
      <c r="V66" s="59"/>
      <c r="W66" s="59"/>
    </row>
    <row r="67" spans="20:23" hidden="1" x14ac:dyDescent="0.25">
      <c r="T67" s="58"/>
      <c r="U67" s="59"/>
      <c r="V67" s="58"/>
      <c r="W67" s="58"/>
    </row>
    <row r="68" spans="20:23" hidden="1" x14ac:dyDescent="0.25">
      <c r="U68" s="58"/>
    </row>
    <row r="70" spans="20:23" hidden="1" x14ac:dyDescent="0.25">
      <c r="T70" s="59"/>
      <c r="V70" s="59"/>
      <c r="W70" s="59"/>
    </row>
    <row r="71" spans="20:23" hidden="1" x14ac:dyDescent="0.25">
      <c r="T71" s="58"/>
      <c r="U71" s="59"/>
      <c r="V71" s="58"/>
      <c r="W71" s="58"/>
    </row>
    <row r="72" spans="20:23" hidden="1" x14ac:dyDescent="0.25">
      <c r="U72" s="58"/>
    </row>
    <row r="74" spans="20:23" hidden="1" x14ac:dyDescent="0.25">
      <c r="T74" s="59"/>
      <c r="V74" s="59"/>
      <c r="W74" s="59"/>
    </row>
    <row r="75" spans="20:23" hidden="1" x14ac:dyDescent="0.25">
      <c r="T75" s="58"/>
      <c r="U75" s="59"/>
      <c r="V75" s="58"/>
      <c r="W75" s="58"/>
    </row>
    <row r="76" spans="20:23" hidden="1" x14ac:dyDescent="0.25">
      <c r="U76" s="58"/>
    </row>
    <row r="78" spans="20:23" hidden="1" x14ac:dyDescent="0.25">
      <c r="T78" s="59"/>
      <c r="V78" s="59"/>
      <c r="W78" s="59"/>
    </row>
    <row r="79" spans="20:23" hidden="1" x14ac:dyDescent="0.25">
      <c r="T79" s="58"/>
      <c r="U79" s="59"/>
      <c r="V79" s="58"/>
      <c r="W79" s="58"/>
    </row>
    <row r="80" spans="20:23" hidden="1" x14ac:dyDescent="0.25">
      <c r="U80" s="58"/>
    </row>
  </sheetData>
  <sheetProtection algorithmName="SHA-512" hashValue="qUqvTLJM4BLifiu6nWJ6r6tmucmn80ZpESUyZE9eQGBQo96LhP1fW3PomjkaqBjThU0rukgHIQCTopmXky6XLg==" saltValue="nb2dPYHApjWDeUOruSIOcA==" spinCount="100000" sheet="1" objects="1" scenarios="1"/>
  <dataConsolidate/>
  <customSheetViews>
    <customSheetView guid="{EA79FFD9-D4AE-4A52-9D37-2D3CF5E12528}" scale="80" showGridLines="0" showRowCol="0" hiddenRows="1">
      <selection activeCell="G32" sqref="G32"/>
      <colBreaks count="1" manualBreakCount="1">
        <brk id="9" max="1048575" man="1"/>
      </colBreaks>
      <pageMargins left="0" right="0" top="0" bottom="0" header="0" footer="0"/>
      <pageSetup paperSize="9" scale="80" orientation="portrait" verticalDpi="0" r:id="rId1"/>
    </customSheetView>
  </customSheetViews>
  <mergeCells count="26">
    <mergeCell ref="C33:D33"/>
    <mergeCell ref="C35:D35"/>
    <mergeCell ref="C36:D36"/>
    <mergeCell ref="C26:D26"/>
    <mergeCell ref="C27:D27"/>
    <mergeCell ref="C28:D28"/>
    <mergeCell ref="C29:D29"/>
    <mergeCell ref="C30:D30"/>
    <mergeCell ref="C18:D18"/>
    <mergeCell ref="C23:D23"/>
    <mergeCell ref="C24:D24"/>
    <mergeCell ref="C25:D25"/>
    <mergeCell ref="C32:D32"/>
    <mergeCell ref="G16:I17"/>
    <mergeCell ref="C7:D7"/>
    <mergeCell ref="C8:D8"/>
    <mergeCell ref="C9:D9"/>
    <mergeCell ref="C10:D10"/>
    <mergeCell ref="C14:D14"/>
    <mergeCell ref="C15:D15"/>
    <mergeCell ref="C16:D16"/>
    <mergeCell ref="C38:D38"/>
    <mergeCell ref="C39:D39"/>
    <mergeCell ref="C40:D40"/>
    <mergeCell ref="C41:D41"/>
    <mergeCell ref="C42:D42"/>
  </mergeCells>
  <phoneticPr fontId="32" type="noConversion"/>
  <conditionalFormatting sqref="D43 H43">
    <cfRule type="expression" dxfId="7" priority="6">
      <formula>OR($E$14="Data Connect Access Service",$E$14="Ethernet Connect Access Service")</formula>
    </cfRule>
  </conditionalFormatting>
  <conditionalFormatting sqref="E41:E42">
    <cfRule type="expression" dxfId="6" priority="5">
      <formula>OR($E$14="Data Connect Access Service",$E$14="Ethernet Connect Access Service")</formula>
    </cfRule>
  </conditionalFormatting>
  <conditionalFormatting sqref="E43">
    <cfRule type="expression" dxfId="5" priority="3">
      <formula>OR($E$14="Data Connect Access Service",$E$14="Ethernet Connect Access Service")</formula>
    </cfRule>
  </conditionalFormatting>
  <conditionalFormatting sqref="H38">
    <cfRule type="expression" dxfId="4" priority="10">
      <formula>OR($E$14="Data Connect Access Service",$E$14="Ethernet Connect Access Service")</formula>
    </cfRule>
  </conditionalFormatting>
  <conditionalFormatting sqref="H39">
    <cfRule type="expression" dxfId="3" priority="7">
      <formula>OR($E$14="Data Connect Access Service",$E$14="Ethernet Connect Access Service")</formula>
    </cfRule>
  </conditionalFormatting>
  <conditionalFormatting sqref="H40:H42">
    <cfRule type="expression" dxfId="2" priority="8">
      <formula>OR($E$14="Data Connect Access Service",$E$14="Ethernet Connect Access Service")</formula>
    </cfRule>
  </conditionalFormatting>
  <dataValidations count="9">
    <dataValidation type="date" operator="greaterThan" allowBlank="1" showInputMessage="1" showErrorMessage="1" errorTitle="Error" error="Date must be greater than today's date._x000a_Please enter in dd/mm/yyyy format." sqref="E18" xr:uid="{00000000-0002-0000-0100-000002000000}">
      <formula1>TODAY()</formula1>
    </dataValidation>
    <dataValidation allowBlank="1" showInputMessage="1" showErrorMessage="1" errorTitle="Error" error="Data Connect Access Service _x000a_and Ethernet Connect Access Service _x000a_cannot be used for Hull Point to Point circuits." sqref="E43 I30" xr:uid="{00000000-0002-0000-0100-000004000000}"/>
    <dataValidation type="list" allowBlank="1" showInputMessage="1" showErrorMessage="1" errorTitle="Error" error="Please select a product from the dropdown menu." sqref="E14" xr:uid="{00000000-0002-0000-0100-000003000000}">
      <formula1>$T$1:$T$6</formula1>
    </dataValidation>
    <dataValidation type="list" allowBlank="1" showInputMessage="1" showErrorMessage="1" errorTitle="Error" error="Please select an appropriate bandwidth from the dropdown menu." sqref="E15" xr:uid="{00000000-0002-0000-0100-000005000000}">
      <formula1>IF(OR($E$14=$T$2,$E$14=$T$3),$T$11:$T$15,IF(OR($E$14=$T$4,$E$14=$T$5),$V$11:$V$18,IF(OR($E$14=$T$6),$W$11:$W$15,IF(OR($E$14=$T$7),$X$12:$X$15))))</formula1>
    </dataValidation>
    <dataValidation type="list" allowBlank="1" showInputMessage="1" showErrorMessage="1" sqref="E41" xr:uid="{683ADB86-6D94-43F0-B579-BB7B432DA21B}">
      <formula1>$U$50:$U$52</formula1>
    </dataValidation>
    <dataValidation type="list" allowBlank="1" showInputMessage="1" showErrorMessage="1" sqref="E42" xr:uid="{48509274-B372-495B-BA2E-DF52B6FA9061}">
      <formula1>$W$50:$W$52</formula1>
    </dataValidation>
    <dataValidation type="list" allowBlank="1" showInputMessage="1" showErrorMessage="1" errorTitle="Error" error="Please select an option from the dropdown menu." sqref="E36 I36" xr:uid="{00000000-0002-0000-0100-000001000000}">
      <formula1>$V$28:$V$42</formula1>
    </dataValidation>
    <dataValidation type="list" allowBlank="1" showInputMessage="1" showErrorMessage="1" errorTitle="Error" error="Please select an option from the dropdown menu." sqref="E35 I35" xr:uid="{00000000-0002-0000-0100-000000000000}">
      <formula1>$V$25:$V$26</formula1>
    </dataValidation>
    <dataValidation type="list" allowBlank="1" showInputMessage="1" showErrorMessage="1" errorTitle="Error" error="Please select an initial term from the dropdown menu." sqref="E16" xr:uid="{00000000-0002-0000-0100-000006000000}">
      <formula1>IF(OR($E$14=$T$2),$V$19:$V$20,IF(OR($E$14=$T$3),$V$19:$V$20,IF(OR($E$14=$T$4,$E$14=$T$5),$V$19:$V$23,IF(OR($E$14=$T$6),$W$19:$W$20,))))</formula1>
    </dataValidation>
  </dataValidations>
  <pageMargins left="0.7" right="0.7" top="0.75" bottom="0.75" header="0.3" footer="0.3"/>
  <pageSetup paperSize="9" scale="80" orientation="portrait" verticalDpi="0" r:id="rId2"/>
  <headerFooter>
    <oddHeader>&amp;C&amp;"Calibri"&amp;8&amp;K737373KCOM Commercial in Confidence&amp;1#</oddHeader>
  </headerFooter>
  <colBreaks count="1" manualBreakCount="1">
    <brk id="15"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3"/>
  <dimension ref="A1:AI93"/>
  <sheetViews>
    <sheetView showGridLines="0" zoomScale="90" zoomScaleNormal="90" workbookViewId="0">
      <selection activeCell="E9" sqref="E9"/>
    </sheetView>
  </sheetViews>
  <sheetFormatPr defaultColWidth="0" defaultRowHeight="14.25" zeroHeight="1" x14ac:dyDescent="0.2"/>
  <cols>
    <col min="1" max="1" width="3" style="37" customWidth="1"/>
    <col min="2" max="2" width="4" style="37" customWidth="1"/>
    <col min="3" max="3" width="24.5703125" style="37" customWidth="1"/>
    <col min="4" max="4" width="26.28515625" style="37" customWidth="1"/>
    <col min="5" max="5" width="16.5703125" style="37" customWidth="1"/>
    <col min="6" max="6" width="19.5703125" style="37" bestFit="1" customWidth="1"/>
    <col min="7" max="7" width="2.5703125" style="37" customWidth="1"/>
    <col min="8" max="8" width="2.7109375" style="37" customWidth="1"/>
    <col min="9" max="10" width="8.7109375" style="37" hidden="1" customWidth="1"/>
    <col min="11" max="11" width="12.28515625" style="37" hidden="1" customWidth="1"/>
    <col min="12" max="12" width="31.7109375" style="37" hidden="1" customWidth="1"/>
    <col min="13" max="13" width="15.5703125" style="68" hidden="1" customWidth="1"/>
    <col min="14" max="14" width="18.28515625" style="68" hidden="1" customWidth="1"/>
    <col min="15" max="35" width="12.28515625" style="37" hidden="1" customWidth="1"/>
    <col min="36" max="16384" width="8.7109375" style="37" hidden="1"/>
  </cols>
  <sheetData>
    <row r="1" spans="1:22" ht="15.6" customHeight="1" thickBot="1" x14ac:dyDescent="0.25">
      <c r="A1" s="32"/>
      <c r="B1" s="260"/>
      <c r="C1" s="260"/>
      <c r="D1" s="260"/>
      <c r="E1" s="260"/>
      <c r="F1" s="260"/>
      <c r="G1" s="260"/>
      <c r="H1" s="260"/>
      <c r="L1" s="66"/>
      <c r="M1" s="67"/>
      <c r="O1" s="66"/>
      <c r="P1" s="67"/>
      <c r="R1" s="66"/>
      <c r="S1" s="67"/>
      <c r="U1" s="66"/>
      <c r="V1" s="67"/>
    </row>
    <row r="2" spans="1:22" ht="15" x14ac:dyDescent="0.2">
      <c r="A2" s="260"/>
      <c r="B2" s="69"/>
      <c r="C2" s="70"/>
      <c r="D2" s="70"/>
      <c r="E2" s="70"/>
      <c r="F2" s="70"/>
      <c r="G2" s="71"/>
      <c r="H2" s="260"/>
      <c r="L2" s="66" t="s">
        <v>110</v>
      </c>
      <c r="M2" s="67" t="s">
        <v>111</v>
      </c>
      <c r="N2" s="72" t="s">
        <v>112</v>
      </c>
      <c r="O2" s="66"/>
      <c r="P2" s="67"/>
      <c r="R2" s="66"/>
      <c r="S2" s="67"/>
      <c r="U2" s="66"/>
      <c r="V2" s="67"/>
    </row>
    <row r="3" spans="1:22" ht="15" x14ac:dyDescent="0.2">
      <c r="A3" s="260"/>
      <c r="B3" s="73"/>
      <c r="C3" s="75"/>
      <c r="D3" s="75"/>
      <c r="E3" s="75"/>
      <c r="F3" s="75"/>
      <c r="G3" s="76"/>
      <c r="H3" s="260"/>
      <c r="L3" s="66"/>
      <c r="M3" s="67"/>
      <c r="N3" s="72"/>
      <c r="O3" s="66"/>
      <c r="P3" s="67"/>
      <c r="R3" s="66"/>
      <c r="S3" s="67"/>
      <c r="U3" s="66"/>
      <c r="V3" s="67"/>
    </row>
    <row r="4" spans="1:22" ht="15" x14ac:dyDescent="0.2">
      <c r="A4" s="260"/>
      <c r="B4" s="73"/>
      <c r="C4" s="75"/>
      <c r="D4" s="75"/>
      <c r="E4" s="75"/>
      <c r="F4" s="75"/>
      <c r="G4" s="76"/>
      <c r="H4" s="260"/>
      <c r="L4" s="66"/>
      <c r="M4" s="67"/>
      <c r="N4" s="72"/>
      <c r="O4" s="66"/>
      <c r="P4" s="67"/>
      <c r="R4" s="66"/>
      <c r="S4" s="67"/>
      <c r="U4" s="66"/>
      <c r="V4" s="67"/>
    </row>
    <row r="5" spans="1:22" ht="15" x14ac:dyDescent="0.2">
      <c r="A5" s="260"/>
      <c r="B5" s="73"/>
      <c r="C5" s="75"/>
      <c r="D5" s="75"/>
      <c r="E5" s="75"/>
      <c r="F5" s="75"/>
      <c r="G5" s="76"/>
      <c r="H5" s="260"/>
      <c r="L5" s="66"/>
      <c r="M5" s="67"/>
      <c r="N5" s="72"/>
      <c r="O5" s="66"/>
      <c r="P5" s="67"/>
      <c r="R5" s="66"/>
      <c r="S5" s="67"/>
      <c r="U5" s="66"/>
      <c r="V5" s="67"/>
    </row>
    <row r="6" spans="1:22" ht="15" x14ac:dyDescent="0.2">
      <c r="A6" s="260"/>
      <c r="B6" s="73"/>
      <c r="C6" s="75"/>
      <c r="D6" s="75"/>
      <c r="E6" s="75"/>
      <c r="F6" s="75"/>
      <c r="G6" s="76"/>
      <c r="H6" s="260"/>
      <c r="L6" s="66"/>
      <c r="M6" s="67"/>
      <c r="N6" s="72"/>
      <c r="O6" s="66"/>
      <c r="P6" s="67"/>
      <c r="R6" s="66"/>
      <c r="S6" s="67"/>
      <c r="U6" s="66"/>
      <c r="V6" s="67"/>
    </row>
    <row r="7" spans="1:22" ht="15" x14ac:dyDescent="0.2">
      <c r="A7" s="260"/>
      <c r="B7" s="73"/>
      <c r="C7" s="92" t="s">
        <v>113</v>
      </c>
      <c r="D7" s="75"/>
      <c r="E7" s="75"/>
      <c r="F7" s="75"/>
      <c r="G7" s="76"/>
      <c r="H7" s="260"/>
      <c r="L7" s="51" t="s">
        <v>11</v>
      </c>
      <c r="M7" s="77" t="str">
        <f>'Data Direct Access Costs'!C29</f>
        <v/>
      </c>
      <c r="N7" s="78" t="e">
        <f>'Data Direct Access Costs'!B31</f>
        <v>#N/A</v>
      </c>
      <c r="O7" s="79"/>
      <c r="P7" s="51"/>
      <c r="R7" s="79"/>
      <c r="S7" s="77"/>
      <c r="U7" s="79"/>
      <c r="V7" s="77"/>
    </row>
    <row r="8" spans="1:22" ht="42.75" x14ac:dyDescent="0.2">
      <c r="A8" s="260"/>
      <c r="B8" s="73"/>
      <c r="C8" s="180" t="s">
        <v>32</v>
      </c>
      <c r="D8" s="181" t="s">
        <v>114</v>
      </c>
      <c r="E8" s="182" t="s">
        <v>115</v>
      </c>
      <c r="F8" s="182" t="s">
        <v>116</v>
      </c>
      <c r="G8" s="76"/>
      <c r="H8" s="260"/>
      <c r="L8" s="51" t="s">
        <v>12</v>
      </c>
      <c r="M8" s="77" t="e">
        <f>'Data Connect Access Costs'!C29</f>
        <v>#N/A</v>
      </c>
      <c r="N8" s="78" t="e">
        <f>'Data Connect Access Costs'!B31</f>
        <v>#N/A</v>
      </c>
      <c r="O8" s="79"/>
      <c r="P8" s="51"/>
      <c r="R8" s="79"/>
      <c r="S8" s="77"/>
      <c r="U8" s="79"/>
      <c r="V8" s="77"/>
    </row>
    <row r="9" spans="1:22" ht="28.5" customHeight="1" x14ac:dyDescent="0.2">
      <c r="A9" s="32"/>
      <c r="B9" s="73"/>
      <c r="C9" s="97">
        <f>IF('CP &amp; Installation Detail'!E14="No Product Specified","Select Product in CP &amp; Installation Detail",'CP &amp; Installation Detail'!E14)</f>
        <v>0</v>
      </c>
      <c r="D9" s="132">
        <f>IF('CP &amp; Installation Detail'!E15="No Service Selected","Select Service in CP &amp; Installation Detail",'CP &amp; Installation Detail'!E15)</f>
        <v>0</v>
      </c>
      <c r="E9" s="133" t="e">
        <f>IF(OR(C9="No Product Selected",D9="Select Service in CP &amp; Installation Detail"),"-",VLOOKUP(C9,L7:N12,2,FALSE))</f>
        <v>#N/A</v>
      </c>
      <c r="F9" s="134" t="str">
        <f>IFERROR(IF(OR(C9="No Product Selected",D9="Select Service in CP &amp; Installation Detail"),"-",IF('CP &amp; Installation Detail'!E16="Term","Confirm Initial Term",VLOOKUP(C9,L3:N12,3,FALSE))),"-")</f>
        <v>-</v>
      </c>
      <c r="G9" s="76"/>
      <c r="H9" s="260"/>
      <c r="L9" s="51" t="s">
        <v>13</v>
      </c>
      <c r="M9" s="77" t="e">
        <f>'Ethernet Direct Access Costs'!D31</f>
        <v>#N/A</v>
      </c>
      <c r="N9" s="77" t="e">
        <f>'Ethernet Direct Access Costs'!G31</f>
        <v>#N/A</v>
      </c>
      <c r="O9" s="79"/>
      <c r="P9" s="51"/>
      <c r="R9" s="79"/>
      <c r="S9" s="77"/>
      <c r="U9" s="79"/>
      <c r="V9" s="77"/>
    </row>
    <row r="10" spans="1:22" ht="15" x14ac:dyDescent="0.2">
      <c r="A10" s="260"/>
      <c r="B10" s="73"/>
      <c r="C10" s="80"/>
      <c r="D10" s="80"/>
      <c r="E10" s="80"/>
      <c r="F10" s="337"/>
      <c r="G10" s="76"/>
      <c r="H10" s="260"/>
      <c r="L10" s="51" t="s">
        <v>14</v>
      </c>
      <c r="M10" s="77" t="e">
        <f>'Ethernet Connect Access Costs'!D31</f>
        <v>#N/A</v>
      </c>
      <c r="N10" s="77" t="e">
        <f>'Ethernet Connect Access Costs'!G31</f>
        <v>#N/A</v>
      </c>
      <c r="O10" s="79"/>
      <c r="P10" s="51"/>
      <c r="R10" s="79"/>
      <c r="S10" s="77"/>
      <c r="U10" s="79"/>
      <c r="V10" s="77"/>
    </row>
    <row r="11" spans="1:22" ht="30" x14ac:dyDescent="0.2">
      <c r="A11" s="260"/>
      <c r="B11" s="73"/>
      <c r="C11" s="80"/>
      <c r="D11" s="80"/>
      <c r="E11" s="80"/>
      <c r="F11" s="338"/>
      <c r="G11" s="76"/>
      <c r="H11" s="260"/>
      <c r="L11" s="117" t="s">
        <v>16</v>
      </c>
      <c r="M11" s="131" t="e">
        <f>OWAS!H8</f>
        <v>#VALUE!</v>
      </c>
      <c r="N11" s="68" t="str">
        <f>OWAS!I8</f>
        <v>£</v>
      </c>
      <c r="O11" s="79"/>
      <c r="P11" s="77"/>
      <c r="R11" s="79"/>
      <c r="S11" s="77"/>
      <c r="U11" s="79"/>
      <c r="V11" s="77"/>
    </row>
    <row r="12" spans="1:22" ht="15" x14ac:dyDescent="0.2">
      <c r="A12" s="260"/>
      <c r="B12" s="73"/>
      <c r="C12" s="92" t="s">
        <v>117</v>
      </c>
      <c r="D12" s="80"/>
      <c r="E12" s="80"/>
      <c r="F12" s="338"/>
      <c r="G12" s="76"/>
      <c r="H12" s="260"/>
      <c r="L12" s="117"/>
      <c r="M12" s="131"/>
      <c r="N12" s="265"/>
      <c r="O12" s="79"/>
      <c r="P12" s="77"/>
      <c r="R12" s="79"/>
      <c r="S12" s="77"/>
      <c r="U12" s="79"/>
      <c r="V12" s="77"/>
    </row>
    <row r="13" spans="1:22" x14ac:dyDescent="0.2">
      <c r="A13" s="260"/>
      <c r="B13" s="73"/>
      <c r="C13" s="183" t="s">
        <v>18</v>
      </c>
      <c r="D13" s="339"/>
      <c r="E13" s="340"/>
      <c r="F13" s="341"/>
      <c r="G13" s="76"/>
      <c r="H13" s="260"/>
      <c r="L13" s="79" t="s">
        <v>118</v>
      </c>
      <c r="M13" s="77"/>
      <c r="O13" s="79"/>
      <c r="P13" s="77"/>
      <c r="R13" s="79"/>
      <c r="S13" s="77"/>
      <c r="U13" s="79"/>
      <c r="V13" s="77"/>
    </row>
    <row r="14" spans="1:22" x14ac:dyDescent="0.2">
      <c r="A14" s="260"/>
      <c r="B14" s="73"/>
      <c r="C14" s="184" t="s">
        <v>60</v>
      </c>
      <c r="D14" s="342"/>
      <c r="E14" s="343"/>
      <c r="F14" s="344"/>
      <c r="G14" s="76"/>
      <c r="H14" s="260"/>
      <c r="L14" s="79" t="s">
        <v>119</v>
      </c>
      <c r="M14" s="77"/>
      <c r="O14" s="79"/>
      <c r="P14" s="77"/>
      <c r="R14" s="79"/>
      <c r="S14" s="77"/>
      <c r="U14" s="79"/>
      <c r="V14" s="77"/>
    </row>
    <row r="15" spans="1:22" x14ac:dyDescent="0.2">
      <c r="A15" s="260"/>
      <c r="B15" s="73"/>
      <c r="C15" s="184" t="s">
        <v>120</v>
      </c>
      <c r="D15" s="342"/>
      <c r="E15" s="343"/>
      <c r="F15" s="344"/>
      <c r="G15" s="76"/>
      <c r="H15" s="260"/>
      <c r="L15" s="79" t="s">
        <v>121</v>
      </c>
      <c r="M15" s="77"/>
      <c r="O15" s="79"/>
      <c r="P15" s="77"/>
      <c r="R15" s="79"/>
      <c r="S15" s="77"/>
      <c r="U15" s="79"/>
      <c r="V15" s="77"/>
    </row>
    <row r="16" spans="1:22" x14ac:dyDescent="0.2">
      <c r="A16" s="260"/>
      <c r="B16" s="73"/>
      <c r="C16" s="184" t="s">
        <v>66</v>
      </c>
      <c r="D16" s="342"/>
      <c r="E16" s="343"/>
      <c r="F16" s="344"/>
      <c r="G16" s="76"/>
      <c r="H16" s="260"/>
      <c r="L16" s="79"/>
      <c r="M16" s="77"/>
      <c r="O16" s="79"/>
      <c r="P16" s="77"/>
      <c r="R16" s="79"/>
      <c r="S16" s="77"/>
      <c r="U16" s="79"/>
      <c r="V16" s="77"/>
    </row>
    <row r="17" spans="1:22" x14ac:dyDescent="0.2">
      <c r="A17" s="260"/>
      <c r="B17" s="73"/>
      <c r="C17" s="184" t="s">
        <v>69</v>
      </c>
      <c r="D17" s="342"/>
      <c r="E17" s="343"/>
      <c r="F17" s="344"/>
      <c r="G17" s="76"/>
      <c r="H17" s="260"/>
      <c r="L17" s="79"/>
      <c r="M17" s="77"/>
      <c r="O17" s="79"/>
      <c r="P17" s="77"/>
      <c r="R17" s="79"/>
      <c r="S17" s="77"/>
      <c r="U17" s="79"/>
      <c r="V17" s="77"/>
    </row>
    <row r="18" spans="1:22" x14ac:dyDescent="0.2">
      <c r="A18" s="260"/>
      <c r="B18" s="73"/>
      <c r="C18" s="184" t="s">
        <v>72</v>
      </c>
      <c r="D18" s="342"/>
      <c r="E18" s="343"/>
      <c r="F18" s="344"/>
      <c r="G18" s="76"/>
      <c r="H18" s="260"/>
      <c r="L18" s="79" t="s">
        <v>122</v>
      </c>
      <c r="M18" s="77"/>
      <c r="O18" s="79"/>
      <c r="P18" s="77"/>
      <c r="R18" s="79"/>
      <c r="S18" s="77"/>
      <c r="U18" s="79"/>
      <c r="V18" s="77"/>
    </row>
    <row r="19" spans="1:22" ht="16.899999999999999" customHeight="1" x14ac:dyDescent="0.2">
      <c r="A19" s="260"/>
      <c r="B19" s="73"/>
      <c r="C19" s="185" t="s">
        <v>75</v>
      </c>
      <c r="D19" s="345"/>
      <c r="E19" s="346"/>
      <c r="F19" s="347"/>
      <c r="G19" s="76"/>
      <c r="H19" s="260"/>
      <c r="L19" s="79" t="s">
        <v>123</v>
      </c>
      <c r="M19" s="77"/>
      <c r="O19" s="79"/>
      <c r="P19" s="77"/>
      <c r="R19" s="79"/>
      <c r="S19" s="77"/>
      <c r="U19" s="79"/>
      <c r="V19" s="77"/>
    </row>
    <row r="20" spans="1:22" ht="3" customHeight="1" x14ac:dyDescent="0.2">
      <c r="A20" s="260"/>
      <c r="B20" s="73"/>
      <c r="C20" s="80"/>
      <c r="D20" s="80"/>
      <c r="E20" s="80"/>
      <c r="F20" s="80"/>
      <c r="G20" s="76"/>
      <c r="H20" s="260"/>
      <c r="L20" s="79" t="s">
        <v>124</v>
      </c>
      <c r="M20" s="77"/>
      <c r="O20" s="79"/>
      <c r="P20" s="77"/>
      <c r="R20" s="79"/>
      <c r="S20" s="77"/>
      <c r="U20" s="79"/>
      <c r="V20" s="77"/>
    </row>
    <row r="21" spans="1:22" x14ac:dyDescent="0.2">
      <c r="A21" s="32"/>
      <c r="B21" s="38"/>
      <c r="C21" s="183" t="s">
        <v>125</v>
      </c>
      <c r="D21" s="339"/>
      <c r="E21" s="340"/>
      <c r="F21" s="341"/>
      <c r="G21" s="84"/>
      <c r="H21" s="32"/>
      <c r="L21" s="79" t="s">
        <v>126</v>
      </c>
      <c r="M21" s="77"/>
      <c r="O21" s="79"/>
      <c r="P21" s="77"/>
      <c r="R21" s="79"/>
      <c r="S21" s="77"/>
      <c r="U21" s="79"/>
      <c r="V21" s="77"/>
    </row>
    <row r="22" spans="1:22" x14ac:dyDescent="0.2">
      <c r="A22" s="32"/>
      <c r="B22" s="85"/>
      <c r="C22" s="185" t="s">
        <v>122</v>
      </c>
      <c r="D22" s="345"/>
      <c r="E22" s="346"/>
      <c r="F22" s="347"/>
      <c r="G22" s="84"/>
      <c r="H22" s="32"/>
      <c r="L22" s="79"/>
      <c r="M22" s="77"/>
      <c r="O22" s="79"/>
      <c r="P22" s="77"/>
      <c r="R22" s="79"/>
      <c r="S22" s="77"/>
      <c r="U22" s="79"/>
      <c r="V22" s="77"/>
    </row>
    <row r="23" spans="1:22" x14ac:dyDescent="0.2">
      <c r="A23" s="32"/>
      <c r="B23" s="85"/>
      <c r="C23" s="80"/>
      <c r="D23" s="80"/>
      <c r="E23" s="75"/>
      <c r="F23" s="75"/>
      <c r="G23" s="84"/>
      <c r="H23" s="32"/>
      <c r="L23" s="79"/>
      <c r="M23" s="77"/>
      <c r="O23" s="79"/>
      <c r="P23" s="77"/>
      <c r="R23" s="79"/>
      <c r="S23" s="77"/>
      <c r="U23" s="79"/>
      <c r="V23" s="77"/>
    </row>
    <row r="24" spans="1:22" x14ac:dyDescent="0.2">
      <c r="A24" s="32"/>
      <c r="B24" s="85"/>
      <c r="C24" s="93"/>
      <c r="D24" s="75"/>
      <c r="E24" s="86"/>
      <c r="F24" s="75"/>
      <c r="G24" s="84"/>
      <c r="H24" s="32"/>
      <c r="L24" s="79"/>
      <c r="M24" s="77"/>
      <c r="O24" s="79"/>
      <c r="P24" s="77"/>
      <c r="R24" s="79"/>
      <c r="S24" s="77"/>
      <c r="U24" s="79"/>
      <c r="V24" s="77"/>
    </row>
    <row r="25" spans="1:22" ht="15" x14ac:dyDescent="0.2">
      <c r="A25" s="32"/>
      <c r="B25" s="85"/>
      <c r="C25" s="92" t="s">
        <v>127</v>
      </c>
      <c r="D25" s="80"/>
      <c r="E25" s="86"/>
      <c r="F25" s="75"/>
      <c r="G25" s="84"/>
      <c r="H25" s="32"/>
      <c r="L25" s="79"/>
      <c r="M25" s="77"/>
      <c r="O25" s="79"/>
      <c r="P25" s="77"/>
      <c r="R25" s="79"/>
      <c r="S25" s="77"/>
      <c r="U25" s="79"/>
      <c r="V25" s="77"/>
    </row>
    <row r="26" spans="1:22" x14ac:dyDescent="0.2">
      <c r="A26" s="32"/>
      <c r="B26" s="85"/>
      <c r="C26" s="328" t="s">
        <v>128</v>
      </c>
      <c r="D26" s="329"/>
      <c r="E26" s="329"/>
      <c r="F26" s="330"/>
      <c r="G26" s="84"/>
      <c r="H26" s="32"/>
      <c r="L26" s="79"/>
      <c r="M26" s="77"/>
      <c r="O26" s="79"/>
      <c r="P26" s="77"/>
      <c r="R26" s="79"/>
      <c r="S26" s="77"/>
      <c r="U26" s="79"/>
      <c r="V26" s="77"/>
    </row>
    <row r="27" spans="1:22" x14ac:dyDescent="0.2">
      <c r="A27" s="32"/>
      <c r="B27" s="85"/>
      <c r="C27" s="331"/>
      <c r="D27" s="332"/>
      <c r="E27" s="332"/>
      <c r="F27" s="333"/>
      <c r="G27" s="84"/>
      <c r="H27" s="32"/>
      <c r="L27" s="79"/>
      <c r="M27" s="77"/>
      <c r="O27" s="79"/>
      <c r="P27" s="77"/>
      <c r="R27" s="79"/>
      <c r="S27" s="77"/>
      <c r="U27" s="79"/>
      <c r="V27" s="77"/>
    </row>
    <row r="28" spans="1:22" x14ac:dyDescent="0.2">
      <c r="A28" s="32"/>
      <c r="B28" s="85"/>
      <c r="C28" s="331"/>
      <c r="D28" s="332"/>
      <c r="E28" s="332"/>
      <c r="F28" s="333"/>
      <c r="G28" s="84"/>
      <c r="H28" s="32"/>
      <c r="L28" s="79"/>
      <c r="M28" s="77"/>
      <c r="O28" s="79"/>
      <c r="P28" s="77"/>
      <c r="R28" s="79"/>
      <c r="S28" s="77"/>
      <c r="U28" s="79"/>
      <c r="V28" s="77"/>
    </row>
    <row r="29" spans="1:22" x14ac:dyDescent="0.2">
      <c r="A29" s="32"/>
      <c r="B29" s="85"/>
      <c r="C29" s="331"/>
      <c r="D29" s="332"/>
      <c r="E29" s="332"/>
      <c r="F29" s="333"/>
      <c r="G29" s="84"/>
      <c r="H29" s="32"/>
      <c r="L29" s="79"/>
      <c r="M29" s="77"/>
      <c r="O29" s="79"/>
      <c r="P29" s="77"/>
      <c r="R29" s="79"/>
      <c r="S29" s="77"/>
      <c r="U29" s="79"/>
      <c r="V29" s="77"/>
    </row>
    <row r="30" spans="1:22" x14ac:dyDescent="0.2">
      <c r="A30" s="32"/>
      <c r="B30" s="85"/>
      <c r="C30" s="331"/>
      <c r="D30" s="332"/>
      <c r="E30" s="332"/>
      <c r="F30" s="333"/>
      <c r="G30" s="84"/>
      <c r="H30" s="32"/>
      <c r="R30" s="79"/>
      <c r="S30" s="87"/>
      <c r="U30" s="79"/>
      <c r="V30" s="87"/>
    </row>
    <row r="31" spans="1:22" ht="14.65" customHeight="1" x14ac:dyDescent="0.2">
      <c r="A31" s="32"/>
      <c r="B31" s="85"/>
      <c r="C31" s="331"/>
      <c r="D31" s="332"/>
      <c r="E31" s="332"/>
      <c r="F31" s="333"/>
      <c r="G31" s="84"/>
      <c r="H31" s="32"/>
      <c r="R31" s="79"/>
      <c r="S31" s="87"/>
      <c r="U31" s="79"/>
      <c r="V31" s="87"/>
    </row>
    <row r="32" spans="1:22" x14ac:dyDescent="0.2">
      <c r="A32" s="32"/>
      <c r="B32" s="85"/>
      <c r="C32" s="331"/>
      <c r="D32" s="332"/>
      <c r="E32" s="332"/>
      <c r="F32" s="333"/>
      <c r="G32" s="84"/>
      <c r="H32" s="32"/>
      <c r="R32" s="79"/>
      <c r="S32" s="87"/>
      <c r="U32" s="79"/>
      <c r="V32" s="87"/>
    </row>
    <row r="33" spans="1:22" x14ac:dyDescent="0.2">
      <c r="A33" s="32"/>
      <c r="B33" s="85"/>
      <c r="C33" s="334"/>
      <c r="D33" s="335"/>
      <c r="E33" s="335"/>
      <c r="F33" s="336"/>
      <c r="G33" s="84"/>
      <c r="H33" s="32"/>
      <c r="N33" s="88"/>
      <c r="R33" s="79"/>
      <c r="S33" s="87"/>
      <c r="U33" s="79"/>
      <c r="V33" s="87"/>
    </row>
    <row r="34" spans="1:22" x14ac:dyDescent="0.2">
      <c r="A34" s="32"/>
      <c r="B34" s="85"/>
      <c r="C34" s="75" t="s">
        <v>129</v>
      </c>
      <c r="D34" s="80"/>
      <c r="E34" s="80"/>
      <c r="F34" s="80"/>
      <c r="G34" s="84"/>
      <c r="H34" s="32"/>
      <c r="N34" s="88"/>
    </row>
    <row r="35" spans="1:22" x14ac:dyDescent="0.2">
      <c r="A35" s="32"/>
      <c r="B35" s="85"/>
      <c r="C35" s="75"/>
      <c r="D35" s="80"/>
      <c r="E35" s="80"/>
      <c r="F35" s="80"/>
      <c r="G35" s="84"/>
      <c r="H35" s="32"/>
      <c r="N35" s="88"/>
    </row>
    <row r="36" spans="1:22" x14ac:dyDescent="0.2">
      <c r="A36" s="32"/>
      <c r="B36" s="85"/>
      <c r="C36" s="80"/>
      <c r="D36" s="80"/>
      <c r="E36" s="80"/>
      <c r="F36" s="80"/>
      <c r="G36" s="84"/>
      <c r="H36" s="32"/>
      <c r="N36" s="88"/>
    </row>
    <row r="37" spans="1:22" x14ac:dyDescent="0.2">
      <c r="A37" s="32"/>
      <c r="B37" s="85"/>
      <c r="C37" s="80"/>
      <c r="D37" s="80"/>
      <c r="E37" s="80"/>
      <c r="F37" s="80"/>
      <c r="G37" s="84"/>
      <c r="H37" s="32"/>
    </row>
    <row r="38" spans="1:22" x14ac:dyDescent="0.2">
      <c r="A38" s="32"/>
      <c r="B38" s="85"/>
      <c r="C38" s="80"/>
      <c r="D38" s="80"/>
      <c r="E38" s="80"/>
      <c r="F38" s="80"/>
      <c r="G38" s="84"/>
      <c r="H38" s="32"/>
    </row>
    <row r="39" spans="1:22" ht="15" thickBot="1" x14ac:dyDescent="0.25">
      <c r="A39" s="32"/>
      <c r="B39" s="89"/>
      <c r="C39" s="90"/>
      <c r="D39" s="90"/>
      <c r="E39" s="90"/>
      <c r="F39" s="90"/>
      <c r="G39" s="91"/>
      <c r="H39" s="32"/>
    </row>
    <row r="40" spans="1:22" x14ac:dyDescent="0.2">
      <c r="A40" s="32"/>
      <c r="B40" s="32"/>
      <c r="C40" s="32"/>
      <c r="D40" s="32"/>
      <c r="E40" s="32"/>
      <c r="F40" s="32"/>
      <c r="G40" s="32"/>
      <c r="H40" s="32"/>
    </row>
    <row r="41" spans="1:22" hidden="1" x14ac:dyDescent="0.2">
      <c r="C41" s="98"/>
      <c r="D41" s="98"/>
      <c r="E41" s="98"/>
      <c r="F41" s="98"/>
      <c r="G41" s="98"/>
      <c r="H41" s="98"/>
      <c r="I41" s="98"/>
      <c r="J41" s="98"/>
      <c r="K41" s="98"/>
      <c r="L41" s="98"/>
      <c r="M41" s="99"/>
    </row>
    <row r="42" spans="1:22" hidden="1" x14ac:dyDescent="0.2">
      <c r="C42" s="98"/>
      <c r="D42" s="98"/>
      <c r="E42" s="98"/>
      <c r="F42" s="98"/>
      <c r="G42" s="98"/>
      <c r="H42" s="98"/>
      <c r="I42" s="98"/>
      <c r="J42" s="98"/>
      <c r="K42" s="98"/>
      <c r="L42" s="98"/>
      <c r="M42" s="99"/>
    </row>
    <row r="43" spans="1:22" hidden="1" x14ac:dyDescent="0.2">
      <c r="C43" s="98"/>
      <c r="D43" s="98"/>
      <c r="E43" s="98"/>
      <c r="F43" s="98"/>
      <c r="G43" s="98"/>
      <c r="H43" s="98"/>
      <c r="I43" s="98"/>
      <c r="J43" s="98"/>
      <c r="K43" s="98"/>
      <c r="L43" s="98"/>
      <c r="M43" s="99"/>
    </row>
    <row r="44" spans="1:22" hidden="1" x14ac:dyDescent="0.2">
      <c r="C44" s="98"/>
      <c r="D44" s="98"/>
      <c r="E44" s="98"/>
      <c r="F44" s="98"/>
      <c r="G44" s="98"/>
      <c r="H44" s="98"/>
      <c r="I44" s="98"/>
      <c r="J44" s="98"/>
      <c r="K44" s="98"/>
      <c r="L44" s="98"/>
      <c r="M44" s="99"/>
    </row>
    <row r="45" spans="1:22" hidden="1" x14ac:dyDescent="0.2">
      <c r="C45" s="98"/>
      <c r="D45" s="98"/>
      <c r="E45" s="98"/>
      <c r="F45" s="98"/>
      <c r="G45" s="98"/>
      <c r="H45" s="98"/>
      <c r="I45" s="98"/>
      <c r="J45" s="98"/>
      <c r="K45" s="98"/>
      <c r="L45" s="98"/>
      <c r="M45" s="99"/>
    </row>
    <row r="46" spans="1:22" hidden="1" x14ac:dyDescent="0.2">
      <c r="C46" s="98"/>
      <c r="D46" s="98"/>
      <c r="E46" s="98"/>
      <c r="F46" s="98"/>
      <c r="G46" s="98"/>
      <c r="H46" s="98"/>
      <c r="I46" s="98"/>
      <c r="J46" s="98"/>
      <c r="K46" s="98"/>
      <c r="L46" s="98"/>
      <c r="M46" s="99"/>
    </row>
    <row r="47" spans="1:22" hidden="1" x14ac:dyDescent="0.2">
      <c r="C47" s="98"/>
      <c r="D47" s="98"/>
      <c r="E47" s="98"/>
      <c r="F47" s="98"/>
      <c r="G47" s="98"/>
      <c r="H47" s="98"/>
      <c r="I47" s="98"/>
      <c r="J47" s="98"/>
      <c r="K47" s="98"/>
      <c r="L47" s="98"/>
      <c r="M47" s="99"/>
    </row>
    <row r="48" spans="1:22" hidden="1" x14ac:dyDescent="0.2">
      <c r="C48" s="98"/>
      <c r="D48" s="98"/>
      <c r="E48" s="98"/>
      <c r="F48" s="98"/>
      <c r="G48" s="98"/>
      <c r="H48" s="98"/>
      <c r="I48" s="98"/>
      <c r="J48" s="98"/>
      <c r="K48" s="98"/>
      <c r="L48" s="98"/>
      <c r="M48" s="99"/>
    </row>
    <row r="49" spans="3:13" hidden="1" x14ac:dyDescent="0.2">
      <c r="C49" s="98"/>
      <c r="D49" s="98"/>
      <c r="E49" s="98"/>
      <c r="F49" s="98"/>
      <c r="G49" s="98"/>
      <c r="H49" s="98"/>
      <c r="I49" s="98"/>
      <c r="J49" s="98"/>
      <c r="K49" s="98"/>
      <c r="L49" s="98"/>
      <c r="M49" s="99"/>
    </row>
    <row r="50" spans="3:13" hidden="1" x14ac:dyDescent="0.2">
      <c r="C50" s="98"/>
      <c r="D50" s="98"/>
      <c r="E50" s="98"/>
      <c r="F50" s="98"/>
      <c r="G50" s="98"/>
      <c r="H50" s="98"/>
      <c r="I50" s="98"/>
      <c r="J50" s="98"/>
      <c r="K50" s="98"/>
      <c r="L50" s="98"/>
      <c r="M50" s="99"/>
    </row>
    <row r="51" spans="3:13" hidden="1" x14ac:dyDescent="0.2">
      <c r="C51" s="98"/>
      <c r="D51" s="98"/>
      <c r="E51" s="98"/>
      <c r="F51" s="98"/>
      <c r="G51" s="98"/>
      <c r="H51" s="98"/>
      <c r="I51" s="98"/>
      <c r="J51" s="98"/>
      <c r="K51" s="98"/>
      <c r="L51" s="98"/>
      <c r="M51" s="99"/>
    </row>
    <row r="52" spans="3:13" hidden="1" x14ac:dyDescent="0.2">
      <c r="C52" s="98"/>
      <c r="D52" s="98"/>
      <c r="E52" s="98"/>
      <c r="F52" s="98"/>
      <c r="G52" s="98"/>
      <c r="H52" s="98"/>
      <c r="I52" s="98"/>
      <c r="J52" s="98"/>
      <c r="K52" s="98"/>
      <c r="L52" s="98"/>
      <c r="M52" s="99"/>
    </row>
    <row r="53" spans="3:13" hidden="1" x14ac:dyDescent="0.2">
      <c r="C53" s="98"/>
      <c r="D53" s="98"/>
      <c r="E53" s="98"/>
      <c r="F53" s="98"/>
      <c r="G53" s="98"/>
      <c r="H53" s="98"/>
      <c r="I53" s="98"/>
      <c r="J53" s="98"/>
      <c r="K53" s="98"/>
      <c r="L53" s="98"/>
      <c r="M53" s="99"/>
    </row>
    <row r="54" spans="3:13" hidden="1" x14ac:dyDescent="0.2">
      <c r="C54" s="98"/>
      <c r="D54" s="98"/>
      <c r="E54" s="98"/>
      <c r="F54" s="98"/>
      <c r="G54" s="98"/>
      <c r="H54" s="98"/>
      <c r="I54" s="98"/>
      <c r="J54" s="98"/>
      <c r="K54" s="98"/>
      <c r="L54" s="98"/>
      <c r="M54" s="99"/>
    </row>
    <row r="55" spans="3:13" hidden="1" x14ac:dyDescent="0.2">
      <c r="C55" s="98"/>
      <c r="D55" s="98"/>
      <c r="E55" s="98"/>
      <c r="F55" s="98"/>
      <c r="G55" s="98"/>
      <c r="H55" s="98"/>
      <c r="I55" s="98"/>
      <c r="J55" s="98"/>
      <c r="K55" s="98"/>
      <c r="L55" s="98"/>
      <c r="M55" s="99"/>
    </row>
    <row r="56" spans="3:13" hidden="1" x14ac:dyDescent="0.2">
      <c r="C56" s="98"/>
      <c r="D56" s="98"/>
      <c r="E56" s="98"/>
      <c r="F56" s="98"/>
      <c r="G56" s="98"/>
      <c r="H56" s="98"/>
      <c r="I56" s="98"/>
      <c r="J56" s="98"/>
      <c r="K56" s="98"/>
      <c r="L56" s="98"/>
      <c r="M56" s="99"/>
    </row>
    <row r="57" spans="3:13" hidden="1" x14ac:dyDescent="0.2">
      <c r="C57" s="98"/>
      <c r="D57" s="98"/>
      <c r="E57" s="98"/>
      <c r="F57" s="98"/>
      <c r="G57" s="98"/>
      <c r="H57" s="98"/>
      <c r="I57" s="98"/>
      <c r="J57" s="98"/>
      <c r="K57" s="98"/>
      <c r="L57" s="98"/>
      <c r="M57" s="99"/>
    </row>
    <row r="58" spans="3:13" hidden="1" x14ac:dyDescent="0.2">
      <c r="C58" s="98"/>
      <c r="D58" s="98"/>
      <c r="E58" s="98"/>
      <c r="F58" s="98"/>
      <c r="G58" s="98"/>
      <c r="H58" s="98"/>
      <c r="I58" s="98"/>
      <c r="J58" s="98"/>
      <c r="K58" s="98"/>
      <c r="L58" s="98"/>
      <c r="M58" s="99"/>
    </row>
    <row r="59" spans="3:13" hidden="1" x14ac:dyDescent="0.2">
      <c r="C59" s="98"/>
      <c r="D59" s="98"/>
      <c r="E59" s="98"/>
      <c r="F59" s="98"/>
      <c r="G59" s="98"/>
      <c r="H59" s="98"/>
      <c r="I59" s="98"/>
      <c r="J59" s="98"/>
      <c r="K59" s="98"/>
      <c r="L59" s="98"/>
      <c r="M59" s="99"/>
    </row>
    <row r="60" spans="3:13" hidden="1" x14ac:dyDescent="0.2">
      <c r="C60" s="98"/>
      <c r="D60" s="98"/>
      <c r="E60" s="98"/>
      <c r="F60" s="98"/>
      <c r="G60" s="98"/>
      <c r="H60" s="98"/>
      <c r="I60" s="98"/>
      <c r="J60" s="98"/>
      <c r="K60" s="98"/>
      <c r="L60" s="98"/>
      <c r="M60" s="99"/>
    </row>
    <row r="61" spans="3:13" hidden="1" x14ac:dyDescent="0.2">
      <c r="C61" s="98"/>
      <c r="D61" s="98"/>
      <c r="E61" s="98"/>
      <c r="F61" s="98"/>
      <c r="G61" s="98"/>
      <c r="H61" s="98"/>
      <c r="I61" s="98"/>
      <c r="J61" s="98"/>
      <c r="K61" s="98"/>
      <c r="L61" s="98"/>
      <c r="M61" s="99"/>
    </row>
    <row r="62" spans="3:13" hidden="1" x14ac:dyDescent="0.2">
      <c r="C62" s="98"/>
      <c r="D62" s="98"/>
      <c r="E62" s="98"/>
      <c r="F62" s="98"/>
      <c r="G62" s="98"/>
      <c r="H62" s="98"/>
      <c r="I62" s="98"/>
      <c r="J62" s="98"/>
      <c r="K62" s="98"/>
      <c r="L62" s="98"/>
      <c r="M62" s="99"/>
    </row>
    <row r="63" spans="3:13" hidden="1" x14ac:dyDescent="0.2">
      <c r="C63" s="98"/>
      <c r="D63" s="98"/>
      <c r="E63" s="98"/>
      <c r="F63" s="98"/>
      <c r="G63" s="98"/>
      <c r="H63" s="98"/>
      <c r="I63" s="98"/>
      <c r="J63" s="98"/>
      <c r="K63" s="98"/>
      <c r="L63" s="98"/>
      <c r="M63" s="99"/>
    </row>
    <row r="64" spans="3:13" hidden="1" x14ac:dyDescent="0.2">
      <c r="C64" s="98"/>
      <c r="D64" s="98"/>
      <c r="E64" s="98"/>
      <c r="F64" s="98"/>
      <c r="G64" s="98"/>
      <c r="H64" s="98"/>
      <c r="I64" s="98"/>
      <c r="J64" s="98"/>
      <c r="K64" s="98"/>
      <c r="L64" s="98"/>
      <c r="M64" s="99"/>
    </row>
    <row r="65" spans="3:13" hidden="1" x14ac:dyDescent="0.2">
      <c r="C65" s="98"/>
      <c r="D65" s="98"/>
      <c r="E65" s="98"/>
      <c r="F65" s="98"/>
      <c r="G65" s="98"/>
      <c r="H65" s="98"/>
      <c r="I65" s="98"/>
      <c r="J65" s="98"/>
      <c r="K65" s="98"/>
      <c r="L65" s="98"/>
      <c r="M65" s="99"/>
    </row>
    <row r="66" spans="3:13" hidden="1" x14ac:dyDescent="0.2">
      <c r="C66" s="98"/>
      <c r="D66" s="98"/>
      <c r="E66" s="98"/>
      <c r="F66" s="98"/>
      <c r="G66" s="98"/>
      <c r="H66" s="98"/>
      <c r="I66" s="98"/>
      <c r="J66" s="98"/>
      <c r="K66" s="98"/>
      <c r="L66" s="98"/>
      <c r="M66" s="99"/>
    </row>
    <row r="67" spans="3:13" hidden="1" x14ac:dyDescent="0.2">
      <c r="C67" s="98"/>
      <c r="D67" s="98"/>
      <c r="E67" s="98"/>
      <c r="F67" s="98"/>
      <c r="G67" s="98"/>
      <c r="H67" s="98"/>
      <c r="I67" s="98"/>
      <c r="J67" s="98"/>
      <c r="K67" s="98"/>
      <c r="L67" s="98"/>
      <c r="M67" s="99"/>
    </row>
    <row r="68" spans="3:13" hidden="1" x14ac:dyDescent="0.2">
      <c r="C68" s="98"/>
      <c r="D68" s="98"/>
      <c r="E68" s="98"/>
      <c r="F68" s="98"/>
      <c r="G68" s="98"/>
      <c r="H68" s="98"/>
      <c r="I68" s="98"/>
      <c r="J68" s="98"/>
      <c r="K68" s="98"/>
      <c r="L68" s="98"/>
      <c r="M68" s="99"/>
    </row>
    <row r="69" spans="3:13" hidden="1" x14ac:dyDescent="0.2">
      <c r="C69" s="98"/>
      <c r="D69" s="98"/>
      <c r="E69" s="98"/>
      <c r="F69" s="98"/>
      <c r="G69" s="98"/>
      <c r="H69" s="98"/>
      <c r="I69" s="98"/>
      <c r="J69" s="98"/>
      <c r="K69" s="98"/>
      <c r="L69" s="98"/>
      <c r="M69" s="99"/>
    </row>
    <row r="70" spans="3:13" hidden="1" x14ac:dyDescent="0.2">
      <c r="C70" s="98"/>
      <c r="D70" s="98"/>
      <c r="E70" s="98"/>
      <c r="F70" s="98"/>
      <c r="G70" s="98"/>
      <c r="H70" s="98"/>
      <c r="I70" s="98"/>
      <c r="J70" s="98"/>
      <c r="K70" s="98"/>
      <c r="L70" s="98"/>
      <c r="M70" s="99"/>
    </row>
    <row r="71" spans="3:13" hidden="1" x14ac:dyDescent="0.2">
      <c r="C71" s="98"/>
      <c r="D71" s="98"/>
      <c r="E71" s="98"/>
      <c r="F71" s="98"/>
      <c r="G71" s="98"/>
      <c r="H71" s="98"/>
      <c r="I71" s="98"/>
      <c r="J71" s="98"/>
      <c r="K71" s="98"/>
      <c r="L71" s="98"/>
      <c r="M71" s="99"/>
    </row>
    <row r="72" spans="3:13" hidden="1" x14ac:dyDescent="0.2">
      <c r="C72" s="98"/>
      <c r="D72" s="98"/>
      <c r="E72" s="98"/>
      <c r="F72" s="98"/>
      <c r="G72" s="98"/>
      <c r="H72" s="98"/>
      <c r="I72" s="98"/>
      <c r="J72" s="98"/>
      <c r="K72" s="98"/>
      <c r="L72" s="98"/>
      <c r="M72" s="99"/>
    </row>
    <row r="73" spans="3:13" hidden="1" x14ac:dyDescent="0.2">
      <c r="C73" s="98"/>
      <c r="D73" s="98"/>
      <c r="E73" s="98"/>
      <c r="F73" s="98"/>
      <c r="G73" s="98"/>
      <c r="H73" s="98"/>
      <c r="I73" s="98"/>
      <c r="J73" s="98"/>
      <c r="K73" s="98"/>
      <c r="L73" s="98"/>
      <c r="M73" s="99"/>
    </row>
    <row r="74" spans="3:13" hidden="1" x14ac:dyDescent="0.2">
      <c r="C74" s="98"/>
      <c r="D74" s="98"/>
      <c r="E74" s="98"/>
      <c r="F74" s="98"/>
      <c r="G74" s="98"/>
      <c r="H74" s="98"/>
      <c r="I74" s="98"/>
      <c r="J74" s="98"/>
      <c r="K74" s="98"/>
      <c r="L74" s="98"/>
      <c r="M74" s="99"/>
    </row>
    <row r="75" spans="3:13" hidden="1" x14ac:dyDescent="0.2">
      <c r="C75" s="98"/>
      <c r="D75" s="98"/>
      <c r="E75" s="98"/>
      <c r="F75" s="98"/>
      <c r="G75" s="98"/>
      <c r="H75" s="98"/>
      <c r="I75" s="98"/>
      <c r="J75" s="98"/>
      <c r="K75" s="98"/>
      <c r="L75" s="98"/>
      <c r="M75" s="99"/>
    </row>
    <row r="76" spans="3:13" hidden="1" x14ac:dyDescent="0.2">
      <c r="C76" s="98"/>
      <c r="D76" s="98"/>
      <c r="E76" s="98"/>
      <c r="F76" s="98"/>
      <c r="G76" s="98"/>
      <c r="H76" s="98"/>
      <c r="I76" s="98"/>
      <c r="J76" s="98"/>
      <c r="K76" s="98"/>
      <c r="L76" s="98"/>
      <c r="M76" s="99"/>
    </row>
    <row r="77" spans="3:13" hidden="1" x14ac:dyDescent="0.2">
      <c r="C77" s="98"/>
      <c r="D77" s="98"/>
      <c r="E77" s="98"/>
      <c r="F77" s="98"/>
      <c r="G77" s="98"/>
      <c r="H77" s="98"/>
      <c r="I77" s="98"/>
      <c r="J77" s="98"/>
      <c r="K77" s="98"/>
      <c r="L77" s="98"/>
      <c r="M77" s="99"/>
    </row>
    <row r="78" spans="3:13" hidden="1" x14ac:dyDescent="0.2">
      <c r="C78" s="98"/>
      <c r="D78" s="98"/>
      <c r="E78" s="98"/>
      <c r="F78" s="98"/>
      <c r="G78" s="98"/>
      <c r="H78" s="98"/>
      <c r="I78" s="98"/>
      <c r="J78" s="98"/>
      <c r="K78" s="98"/>
      <c r="L78" s="98"/>
      <c r="M78" s="99"/>
    </row>
    <row r="79" spans="3:13" hidden="1" x14ac:dyDescent="0.2">
      <c r="C79" s="98"/>
      <c r="D79" s="98"/>
      <c r="E79" s="98"/>
      <c r="F79" s="98"/>
      <c r="G79" s="98"/>
      <c r="H79" s="98"/>
      <c r="I79" s="98"/>
      <c r="J79" s="98"/>
      <c r="K79" s="98"/>
      <c r="L79" s="98"/>
      <c r="M79" s="99"/>
    </row>
    <row r="80" spans="3:13" hidden="1" x14ac:dyDescent="0.2">
      <c r="C80" s="98"/>
      <c r="D80" s="98"/>
      <c r="E80" s="98"/>
      <c r="F80" s="98"/>
      <c r="G80" s="98"/>
      <c r="H80" s="98"/>
      <c r="I80" s="98"/>
      <c r="J80" s="98"/>
      <c r="K80" s="98"/>
      <c r="L80" s="98"/>
      <c r="M80" s="99"/>
    </row>
    <row r="81" spans="3:13" hidden="1" x14ac:dyDescent="0.2">
      <c r="C81" s="98"/>
      <c r="D81" s="98"/>
      <c r="E81" s="98"/>
      <c r="F81" s="98"/>
      <c r="G81" s="98"/>
      <c r="H81" s="98"/>
      <c r="I81" s="98"/>
      <c r="J81" s="98"/>
      <c r="K81" s="98"/>
      <c r="L81" s="98"/>
      <c r="M81" s="99"/>
    </row>
    <row r="82" spans="3:13" hidden="1" x14ac:dyDescent="0.2">
      <c r="C82" s="98"/>
      <c r="D82" s="98"/>
      <c r="E82" s="98"/>
      <c r="F82" s="98"/>
      <c r="G82" s="98"/>
      <c r="H82" s="98"/>
      <c r="I82" s="98"/>
      <c r="J82" s="98"/>
      <c r="K82" s="98"/>
      <c r="L82" s="98"/>
      <c r="M82" s="99"/>
    </row>
    <row r="83" spans="3:13" hidden="1" x14ac:dyDescent="0.2">
      <c r="C83" s="98"/>
      <c r="D83" s="98"/>
      <c r="E83" s="98"/>
      <c r="F83" s="98"/>
      <c r="G83" s="98"/>
      <c r="H83" s="98"/>
      <c r="I83" s="98"/>
      <c r="J83" s="98"/>
      <c r="K83" s="98"/>
      <c r="L83" s="98"/>
      <c r="M83" s="99"/>
    </row>
    <row r="84" spans="3:13" hidden="1" x14ac:dyDescent="0.2">
      <c r="C84" s="98"/>
      <c r="D84" s="98"/>
      <c r="E84" s="98"/>
      <c r="F84" s="98"/>
      <c r="G84" s="98"/>
      <c r="H84" s="98"/>
      <c r="I84" s="98"/>
      <c r="J84" s="98"/>
      <c r="K84" s="98"/>
      <c r="L84" s="98"/>
      <c r="M84" s="99"/>
    </row>
    <row r="85" spans="3:13" hidden="1" x14ac:dyDescent="0.2">
      <c r="C85" s="98"/>
      <c r="D85" s="98"/>
      <c r="E85" s="98"/>
      <c r="F85" s="98"/>
      <c r="G85" s="98"/>
      <c r="H85" s="98"/>
      <c r="I85" s="98"/>
      <c r="J85" s="98"/>
      <c r="K85" s="98"/>
      <c r="L85" s="98"/>
      <c r="M85" s="99"/>
    </row>
    <row r="86" spans="3:13" hidden="1" x14ac:dyDescent="0.2">
      <c r="C86" s="98"/>
      <c r="D86" s="98"/>
      <c r="E86" s="98"/>
      <c r="F86" s="98"/>
      <c r="G86" s="98"/>
      <c r="H86" s="98"/>
      <c r="I86" s="98"/>
      <c r="J86" s="98"/>
      <c r="K86" s="98"/>
      <c r="L86" s="98"/>
      <c r="M86" s="99"/>
    </row>
    <row r="87" spans="3:13" hidden="1" x14ac:dyDescent="0.2">
      <c r="C87" s="98"/>
      <c r="D87" s="98"/>
      <c r="E87" s="98"/>
      <c r="F87" s="98"/>
      <c r="G87" s="98"/>
      <c r="H87" s="98"/>
      <c r="I87" s="98"/>
      <c r="J87" s="98"/>
      <c r="K87" s="98"/>
      <c r="L87" s="98"/>
      <c r="M87" s="99"/>
    </row>
    <row r="88" spans="3:13" hidden="1" x14ac:dyDescent="0.2">
      <c r="C88" s="98"/>
      <c r="D88" s="98"/>
      <c r="E88" s="98"/>
      <c r="F88" s="98"/>
      <c r="G88" s="98"/>
      <c r="H88" s="98"/>
      <c r="I88" s="98"/>
      <c r="J88" s="98"/>
      <c r="K88" s="98"/>
      <c r="L88" s="98"/>
      <c r="M88" s="99"/>
    </row>
    <row r="89" spans="3:13" hidden="1" x14ac:dyDescent="0.2">
      <c r="C89" s="98"/>
      <c r="D89" s="98"/>
      <c r="E89" s="98"/>
      <c r="F89" s="98"/>
      <c r="G89" s="98"/>
      <c r="H89" s="98"/>
      <c r="I89" s="98"/>
      <c r="J89" s="98"/>
      <c r="K89" s="98"/>
      <c r="L89" s="98"/>
      <c r="M89" s="99"/>
    </row>
    <row r="90" spans="3:13" hidden="1" x14ac:dyDescent="0.2">
      <c r="C90" s="98"/>
      <c r="D90" s="98"/>
      <c r="E90" s="98"/>
      <c r="F90" s="98"/>
      <c r="G90" s="98"/>
      <c r="H90" s="98"/>
      <c r="I90" s="98"/>
      <c r="J90" s="98"/>
      <c r="K90" s="98"/>
      <c r="L90" s="98"/>
      <c r="M90" s="99"/>
    </row>
    <row r="91" spans="3:13" hidden="1" x14ac:dyDescent="0.2">
      <c r="C91" s="98"/>
      <c r="D91" s="98"/>
      <c r="E91" s="98"/>
      <c r="F91" s="98"/>
      <c r="G91" s="98"/>
      <c r="H91" s="98"/>
      <c r="I91" s="98"/>
      <c r="J91" s="98"/>
      <c r="K91" s="98"/>
      <c r="L91" s="98"/>
      <c r="M91" s="99"/>
    </row>
    <row r="92" spans="3:13" hidden="1" x14ac:dyDescent="0.2">
      <c r="C92" s="98"/>
      <c r="D92" s="98"/>
      <c r="E92" s="98"/>
      <c r="F92" s="98"/>
      <c r="G92" s="98"/>
      <c r="H92" s="98"/>
      <c r="I92" s="98"/>
      <c r="J92" s="98"/>
      <c r="K92" s="98"/>
      <c r="L92" s="98"/>
      <c r="M92" s="99"/>
    </row>
    <row r="93" spans="3:13" hidden="1" x14ac:dyDescent="0.2">
      <c r="C93" s="98"/>
      <c r="D93" s="98"/>
      <c r="E93" s="98"/>
      <c r="F93" s="98"/>
      <c r="G93" s="98"/>
      <c r="H93" s="98"/>
      <c r="I93" s="98"/>
      <c r="J93" s="98"/>
      <c r="K93" s="98"/>
      <c r="L93" s="98"/>
      <c r="M93" s="99"/>
    </row>
  </sheetData>
  <sheetProtection algorithmName="SHA-512" hashValue="fEC6jUjh0RnUwaNSLLAnFpzRi42YuW1hFxc3CLa/M/AJjbmLOv7GP5m+pufXIahtX03k+wkauPMlupqQaRF/4A==" saltValue="85yiXe6KzGc2FVC7kZ2Aig==" spinCount="100000" sheet="1" objects="1" scenarios="1"/>
  <customSheetViews>
    <customSheetView guid="{EA79FFD9-D4AE-4A52-9D37-2D3CF5E12528}" scale="90" showGridLines="0" printArea="1" hiddenColumns="1">
      <selection sqref="A1:H33"/>
      <pageMargins left="0" right="0" top="0" bottom="0" header="0" footer="0"/>
      <pageSetup paperSize="9" orientation="portrait" verticalDpi="0" r:id="rId1"/>
    </customSheetView>
  </customSheetViews>
  <mergeCells count="11">
    <mergeCell ref="C26:F33"/>
    <mergeCell ref="F10:F12"/>
    <mergeCell ref="D13:F13"/>
    <mergeCell ref="D14:F14"/>
    <mergeCell ref="D15:F15"/>
    <mergeCell ref="D16:F16"/>
    <mergeCell ref="D17:F17"/>
    <mergeCell ref="D18:F18"/>
    <mergeCell ref="D19:F19"/>
    <mergeCell ref="D21:F21"/>
    <mergeCell ref="D22:F22"/>
  </mergeCells>
  <pageMargins left="0.7" right="0.7" top="0.75" bottom="0.75" header="0.3" footer="0.3"/>
  <pageSetup paperSize="9" orientation="portrait" verticalDpi="0" r:id="rId2"/>
  <headerFooter>
    <oddHeader>&amp;C&amp;"Calibri"&amp;8&amp;K737373KCOM Commercial in Confidence&amp;1#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codeName="Sheet4">
    <pageSetUpPr fitToPage="1"/>
  </sheetPr>
  <dimension ref="A1:H41"/>
  <sheetViews>
    <sheetView showGridLines="0" showRowColHeaders="0" topLeftCell="A4" zoomScaleNormal="100" workbookViewId="0">
      <selection activeCell="C24" sqref="C24"/>
    </sheetView>
  </sheetViews>
  <sheetFormatPr defaultColWidth="0" defaultRowHeight="14.25" zeroHeight="1" x14ac:dyDescent="0.2"/>
  <cols>
    <col min="1" max="1" width="2.7109375" style="37" customWidth="1"/>
    <col min="2" max="2" width="12.42578125" style="37" customWidth="1"/>
    <col min="3" max="3" width="29.28515625" style="37" customWidth="1"/>
    <col min="4" max="4" width="10.28515625" style="37" customWidth="1"/>
    <col min="5" max="5" width="22.7109375" style="37" customWidth="1"/>
    <col min="6" max="6" width="11.42578125" style="37" customWidth="1"/>
    <col min="7" max="8" width="2.7109375" style="37" customWidth="1"/>
    <col min="9" max="16384" width="8.7109375" style="37" hidden="1"/>
  </cols>
  <sheetData>
    <row r="1" spans="1:8" ht="15" thickBot="1" x14ac:dyDescent="0.25">
      <c r="A1" s="260"/>
      <c r="B1" s="260"/>
      <c r="C1" s="260"/>
      <c r="D1" s="260"/>
      <c r="E1" s="260"/>
      <c r="F1" s="260"/>
      <c r="G1" s="260"/>
      <c r="H1" s="260"/>
    </row>
    <row r="2" spans="1:8" x14ac:dyDescent="0.2">
      <c r="A2" s="260"/>
      <c r="B2" s="69"/>
      <c r="C2" s="70"/>
      <c r="D2" s="70"/>
      <c r="E2" s="70"/>
      <c r="F2" s="70"/>
      <c r="G2" s="71"/>
      <c r="H2" s="260"/>
    </row>
    <row r="3" spans="1:8" ht="46.5" x14ac:dyDescent="0.7">
      <c r="A3" s="260"/>
      <c r="B3" s="73"/>
      <c r="C3" s="75"/>
      <c r="D3" s="136" t="s">
        <v>130</v>
      </c>
      <c r="E3" s="75"/>
      <c r="F3" s="75"/>
      <c r="G3" s="76"/>
      <c r="H3" s="260"/>
    </row>
    <row r="4" spans="1:8" x14ac:dyDescent="0.2">
      <c r="A4" s="260"/>
      <c r="B4" s="73"/>
      <c r="C4" s="75"/>
      <c r="D4" s="75"/>
      <c r="E4" s="75"/>
      <c r="F4" s="75"/>
      <c r="G4" s="76"/>
      <c r="H4" s="260"/>
    </row>
    <row r="5" spans="1:8" ht="15" x14ac:dyDescent="0.2">
      <c r="A5" s="260"/>
      <c r="B5" s="73"/>
      <c r="C5" s="92" t="s">
        <v>131</v>
      </c>
      <c r="D5" s="75"/>
      <c r="E5" s="75"/>
      <c r="F5" s="75"/>
      <c r="G5" s="76"/>
      <c r="H5" s="260"/>
    </row>
    <row r="6" spans="1:8" ht="15.6" customHeight="1" x14ac:dyDescent="0.2">
      <c r="A6" s="260"/>
      <c r="B6" s="73"/>
      <c r="C6" s="94" t="s">
        <v>32</v>
      </c>
      <c r="D6" s="348" t="str">
        <f>IF('CP &amp; Installation Detail'!E14="","No Bandwidth Specified",'CP &amp; Installation Detail'!E14)</f>
        <v>No Bandwidth Specified</v>
      </c>
      <c r="E6" s="349"/>
      <c r="F6" s="75"/>
      <c r="G6" s="76"/>
      <c r="H6" s="260"/>
    </row>
    <row r="7" spans="1:8" ht="15.6" customHeight="1" x14ac:dyDescent="0.2">
      <c r="A7" s="260"/>
      <c r="B7" s="73"/>
      <c r="C7" s="94" t="s">
        <v>36</v>
      </c>
      <c r="D7" s="362" t="str">
        <f>IF('CP &amp; Installation Detail'!E15="","No Bandwidth Specified",'CP &amp; Installation Detail'!E15)</f>
        <v>No Bandwidth Specified</v>
      </c>
      <c r="E7" s="349"/>
      <c r="F7" s="75"/>
      <c r="G7" s="76"/>
      <c r="H7" s="260"/>
    </row>
    <row r="8" spans="1:8" ht="15.6" customHeight="1" x14ac:dyDescent="0.2">
      <c r="A8" s="260"/>
      <c r="B8" s="73"/>
      <c r="C8" s="95" t="s">
        <v>132</v>
      </c>
      <c r="D8" s="363" t="e">
        <f>'Pricing &amp; Billing Detail'!E9</f>
        <v>#N/A</v>
      </c>
      <c r="E8" s="349"/>
      <c r="F8" s="75"/>
      <c r="G8" s="76"/>
      <c r="H8" s="260"/>
    </row>
    <row r="9" spans="1:8" ht="15.6" customHeight="1" x14ac:dyDescent="0.2">
      <c r="A9" s="260"/>
      <c r="B9" s="73"/>
      <c r="C9" s="95" t="s">
        <v>133</v>
      </c>
      <c r="D9" s="363" t="str">
        <f>'Pricing &amp; Billing Detail'!F9</f>
        <v>-</v>
      </c>
      <c r="E9" s="349"/>
      <c r="F9" s="75"/>
      <c r="G9" s="76"/>
      <c r="H9" s="260"/>
    </row>
    <row r="10" spans="1:8" ht="15.6" customHeight="1" x14ac:dyDescent="0.2">
      <c r="A10" s="260"/>
      <c r="B10" s="73"/>
      <c r="C10" s="95" t="s">
        <v>43</v>
      </c>
      <c r="D10" s="364" t="str">
        <f>IF('CP &amp; Installation Detail'!E18="","No Date Specified",'CP &amp; Installation Detail'!E18)</f>
        <v>No Date Specified</v>
      </c>
      <c r="E10" s="349"/>
      <c r="F10" s="80"/>
      <c r="G10" s="76"/>
      <c r="H10" s="260"/>
    </row>
    <row r="11" spans="1:8" ht="14.65" customHeight="1" x14ac:dyDescent="0.2">
      <c r="A11" s="260"/>
      <c r="B11" s="73"/>
      <c r="C11" s="360" t="s">
        <v>134</v>
      </c>
      <c r="D11" s="361"/>
      <c r="E11" s="361"/>
      <c r="F11" s="361"/>
      <c r="G11" s="76"/>
      <c r="H11" s="260"/>
    </row>
    <row r="12" spans="1:8" ht="14.65" customHeight="1" x14ac:dyDescent="0.2">
      <c r="A12" s="260"/>
      <c r="B12" s="73"/>
      <c r="C12" s="361"/>
      <c r="D12" s="361"/>
      <c r="E12" s="361"/>
      <c r="F12" s="361"/>
      <c r="G12" s="76"/>
      <c r="H12" s="260"/>
    </row>
    <row r="13" spans="1:8" ht="15.6" customHeight="1" x14ac:dyDescent="0.2">
      <c r="A13" s="260"/>
      <c r="B13" s="73"/>
      <c r="C13" s="135"/>
      <c r="D13" s="135"/>
      <c r="E13" s="135"/>
      <c r="F13" s="135"/>
      <c r="G13" s="76"/>
      <c r="H13" s="260"/>
    </row>
    <row r="14" spans="1:8" ht="15.6" customHeight="1" x14ac:dyDescent="0.2">
      <c r="A14" s="260"/>
      <c r="B14" s="73"/>
      <c r="C14" s="95" t="s">
        <v>56</v>
      </c>
      <c r="D14" s="348" t="str">
        <f>IF('CP &amp; Installation Detail'!E30="","No Postcode Specified",'CP &amp; Installation Detail'!E30)</f>
        <v>No Postcode Specified</v>
      </c>
      <c r="E14" s="349"/>
      <c r="F14" s="80"/>
      <c r="G14" s="76"/>
      <c r="H14" s="260"/>
    </row>
    <row r="15" spans="1:8" ht="15.6" customHeight="1" x14ac:dyDescent="0.2">
      <c r="A15" s="260"/>
      <c r="B15" s="73"/>
      <c r="C15" s="95" t="s">
        <v>57</v>
      </c>
      <c r="D15" s="348" t="str">
        <f>IF('CP &amp; Installation Detail'!I30="","No Postcode Specified",'CP &amp; Installation Detail'!I30)</f>
        <v>No Postcode Specified</v>
      </c>
      <c r="E15" s="350"/>
      <c r="G15" s="76"/>
      <c r="H15" s="260"/>
    </row>
    <row r="16" spans="1:8" ht="15.6" customHeight="1" x14ac:dyDescent="0.2">
      <c r="A16" s="260"/>
      <c r="B16" s="73"/>
      <c r="C16" s="101" t="s">
        <v>135</v>
      </c>
      <c r="D16" s="348" t="str">
        <f>IF('CP &amp; Installation Detail'!E43="","No Postcode Specified",'CP &amp; Installation Detail'!E43)</f>
        <v>No Postcode Specified</v>
      </c>
      <c r="E16" s="349"/>
      <c r="G16" s="76"/>
      <c r="H16" s="260"/>
    </row>
    <row r="17" spans="1:8" ht="15.6" customHeight="1" x14ac:dyDescent="0.2">
      <c r="A17" s="260"/>
      <c r="B17" s="73"/>
      <c r="G17" s="76"/>
      <c r="H17" s="260"/>
    </row>
    <row r="18" spans="1:8" ht="15.6" customHeight="1" x14ac:dyDescent="0.2">
      <c r="A18" s="260"/>
      <c r="B18" s="73"/>
      <c r="C18" s="351" t="s">
        <v>136</v>
      </c>
      <c r="D18" s="352"/>
      <c r="E18" s="352"/>
      <c r="F18" s="352"/>
      <c r="G18" s="76"/>
      <c r="H18" s="260"/>
    </row>
    <row r="19" spans="1:8" x14ac:dyDescent="0.2">
      <c r="A19" s="260"/>
      <c r="B19" s="73"/>
      <c r="C19" s="352"/>
      <c r="D19" s="352"/>
      <c r="E19" s="352"/>
      <c r="F19" s="352"/>
      <c r="G19" s="76"/>
      <c r="H19" s="260"/>
    </row>
    <row r="20" spans="1:8" x14ac:dyDescent="0.2">
      <c r="A20" s="32"/>
      <c r="B20" s="38"/>
      <c r="C20" s="352"/>
      <c r="D20" s="352"/>
      <c r="E20" s="352"/>
      <c r="F20" s="352"/>
      <c r="G20" s="84"/>
      <c r="H20" s="32"/>
    </row>
    <row r="21" spans="1:8" x14ac:dyDescent="0.2">
      <c r="A21" s="32"/>
      <c r="B21" s="85"/>
      <c r="C21" s="352"/>
      <c r="D21" s="352"/>
      <c r="E21" s="352"/>
      <c r="F21" s="352"/>
      <c r="G21" s="84"/>
      <c r="H21" s="32"/>
    </row>
    <row r="22" spans="1:8" x14ac:dyDescent="0.2">
      <c r="A22" s="32"/>
      <c r="B22" s="85"/>
      <c r="C22" s="352"/>
      <c r="D22" s="352"/>
      <c r="E22" s="352"/>
      <c r="F22" s="352"/>
      <c r="G22" s="84"/>
      <c r="H22" s="32"/>
    </row>
    <row r="23" spans="1:8" ht="15" x14ac:dyDescent="0.2">
      <c r="A23" s="32"/>
      <c r="B23" s="85"/>
      <c r="C23" s="74" t="s">
        <v>137</v>
      </c>
      <c r="D23" s="80"/>
      <c r="E23" s="80"/>
      <c r="F23" s="80"/>
      <c r="G23" s="84"/>
      <c r="H23" s="32"/>
    </row>
    <row r="24" spans="1:8" x14ac:dyDescent="0.2">
      <c r="A24" s="32"/>
      <c r="B24" s="85"/>
      <c r="C24" s="80" t="s">
        <v>138</v>
      </c>
      <c r="D24" s="80"/>
      <c r="E24" s="80"/>
      <c r="F24" s="80"/>
      <c r="G24" s="84"/>
      <c r="H24" s="32"/>
    </row>
    <row r="25" spans="1:8" x14ac:dyDescent="0.2">
      <c r="A25" s="32"/>
      <c r="B25" s="85"/>
      <c r="C25" s="80" t="s">
        <v>139</v>
      </c>
      <c r="D25" s="80"/>
      <c r="E25" s="80"/>
      <c r="F25" s="80"/>
      <c r="G25" s="84"/>
      <c r="H25" s="32"/>
    </row>
    <row r="26" spans="1:8" ht="12" customHeight="1" x14ac:dyDescent="0.2">
      <c r="A26" s="32"/>
      <c r="B26" s="85"/>
      <c r="D26" s="80"/>
      <c r="E26" s="80"/>
      <c r="F26" s="80"/>
      <c r="G26" s="84"/>
      <c r="H26" s="32"/>
    </row>
    <row r="27" spans="1:8" ht="12" customHeight="1" thickBot="1" x14ac:dyDescent="0.25">
      <c r="A27" s="32"/>
      <c r="B27" s="85"/>
      <c r="D27" s="80"/>
      <c r="E27" s="80"/>
      <c r="F27" s="80"/>
      <c r="G27" s="84"/>
      <c r="H27" s="32"/>
    </row>
    <row r="28" spans="1:8" ht="12" customHeight="1" x14ac:dyDescent="0.25">
      <c r="A28" s="32"/>
      <c r="B28" s="189"/>
      <c r="C28" s="154"/>
      <c r="D28" s="154"/>
      <c r="E28" s="154"/>
      <c r="F28" s="154"/>
      <c r="G28" s="195"/>
      <c r="H28" s="32"/>
    </row>
    <row r="29" spans="1:8" ht="12" customHeight="1" x14ac:dyDescent="0.25">
      <c r="A29" s="32"/>
      <c r="B29" s="190"/>
      <c r="C29" s="359" t="s">
        <v>140</v>
      </c>
      <c r="D29" s="359"/>
      <c r="E29" s="359"/>
      <c r="F29" s="359"/>
      <c r="G29" s="196"/>
      <c r="H29" s="32"/>
    </row>
    <row r="30" spans="1:8" ht="13.9" customHeight="1" x14ac:dyDescent="0.25">
      <c r="A30" s="32"/>
      <c r="B30" s="190"/>
      <c r="C30" s="359"/>
      <c r="D30" s="359"/>
      <c r="E30" s="359"/>
      <c r="F30" s="359"/>
      <c r="G30" s="197"/>
      <c r="H30" s="32"/>
    </row>
    <row r="31" spans="1:8" ht="13.9" customHeight="1" x14ac:dyDescent="0.25">
      <c r="A31" s="32"/>
      <c r="B31" s="190"/>
      <c r="C31" s="198"/>
      <c r="D31" s="198"/>
      <c r="E31" s="198"/>
      <c r="F31" s="198"/>
      <c r="G31" s="197"/>
      <c r="H31" s="32"/>
    </row>
    <row r="32" spans="1:8" ht="13.9" customHeight="1" x14ac:dyDescent="0.25">
      <c r="A32" s="32"/>
      <c r="B32" s="199" t="s">
        <v>141</v>
      </c>
      <c r="C32" s="193"/>
      <c r="D32" s="191" t="s">
        <v>142</v>
      </c>
      <c r="E32" s="355"/>
      <c r="F32" s="356"/>
      <c r="G32" s="197"/>
      <c r="H32" s="32"/>
    </row>
    <row r="33" spans="1:8" ht="13.9" customHeight="1" x14ac:dyDescent="0.2">
      <c r="A33" s="32"/>
      <c r="B33" s="200" t="s">
        <v>143</v>
      </c>
      <c r="C33" s="193"/>
      <c r="D33" s="192" t="s">
        <v>144</v>
      </c>
      <c r="E33" s="357"/>
      <c r="F33" s="358"/>
      <c r="G33" s="197"/>
      <c r="H33" s="32"/>
    </row>
    <row r="34" spans="1:8" ht="15" x14ac:dyDescent="0.25">
      <c r="A34" s="32"/>
      <c r="B34" s="190"/>
      <c r="C34" s="156"/>
      <c r="D34" s="156"/>
      <c r="E34" s="156"/>
      <c r="F34" s="157"/>
      <c r="G34" s="197"/>
      <c r="H34" s="32"/>
    </row>
    <row r="35" spans="1:8" ht="15" customHeight="1" x14ac:dyDescent="0.25">
      <c r="A35" s="32"/>
      <c r="B35" s="190"/>
      <c r="C35" s="353" t="s">
        <v>145</v>
      </c>
      <c r="D35" s="353"/>
      <c r="E35" s="353"/>
      <c r="F35" s="353"/>
      <c r="G35" s="201"/>
      <c r="H35" s="32"/>
    </row>
    <row r="36" spans="1:8" ht="15.75" thickBot="1" x14ac:dyDescent="0.3">
      <c r="A36" s="32"/>
      <c r="B36" s="159"/>
      <c r="C36" s="354"/>
      <c r="D36" s="354"/>
      <c r="E36" s="354"/>
      <c r="F36" s="354"/>
      <c r="G36" s="202"/>
      <c r="H36" s="32"/>
    </row>
    <row r="37" spans="1:8" x14ac:dyDescent="0.2">
      <c r="A37" s="32"/>
      <c r="B37" s="32"/>
      <c r="C37" s="32"/>
      <c r="D37" s="32"/>
      <c r="E37" s="32"/>
      <c r="F37" s="32"/>
      <c r="G37" s="32"/>
      <c r="H37" s="32"/>
    </row>
    <row r="38" spans="1:8" x14ac:dyDescent="0.2">
      <c r="A38" s="32"/>
      <c r="B38" s="32"/>
      <c r="C38" s="32"/>
      <c r="D38" s="32"/>
      <c r="E38" s="32"/>
      <c r="F38" s="32"/>
      <c r="G38" s="32"/>
      <c r="H38" s="32"/>
    </row>
    <row r="39" spans="1:8" x14ac:dyDescent="0.2">
      <c r="A39" s="32"/>
      <c r="B39" s="32"/>
      <c r="C39" s="32"/>
      <c r="D39" s="32"/>
      <c r="E39" s="32"/>
      <c r="F39" s="32"/>
      <c r="G39" s="32"/>
      <c r="H39" s="32"/>
    </row>
    <row r="40" spans="1:8" x14ac:dyDescent="0.2">
      <c r="A40" s="32"/>
      <c r="B40" s="32"/>
      <c r="C40" s="32"/>
      <c r="D40" s="32"/>
      <c r="E40" s="32"/>
      <c r="F40" s="32"/>
      <c r="G40" s="32"/>
      <c r="H40" s="32"/>
    </row>
    <row r="41" spans="1:8" x14ac:dyDescent="0.2">
      <c r="A41" s="32"/>
      <c r="B41" s="32"/>
      <c r="C41" s="32"/>
      <c r="D41" s="32"/>
      <c r="E41" s="32"/>
      <c r="F41" s="32"/>
      <c r="G41" s="32"/>
      <c r="H41" s="32"/>
    </row>
  </sheetData>
  <sheetProtection algorithmName="SHA-512" hashValue="RLh/h4U4QwXMjmAOnV4LXObPqdD3DklfEP9uCoEiGJySMgvV7jFW9QVMrX9yNFp/enS9ncsfEHFLJiY+3EIIKw==" saltValue="MRSlzi5rLUc48Y606SVQVA==" spinCount="100000" sheet="1" objects="1" scenarios="1"/>
  <customSheetViews>
    <customSheetView guid="{EA79FFD9-D4AE-4A52-9D37-2D3CF5E12528}" showGridLines="0" showRowCol="0" hiddenRows="1">
      <selection activeCell="N15" sqref="N15"/>
      <pageMargins left="0" right="0" top="0" bottom="0" header="0" footer="0"/>
      <pageSetup paperSize="9" orientation="portrait" verticalDpi="0" r:id="rId1"/>
    </customSheetView>
  </customSheetViews>
  <mergeCells count="14">
    <mergeCell ref="C11:F12"/>
    <mergeCell ref="D6:E6"/>
    <mergeCell ref="D7:E7"/>
    <mergeCell ref="D8:E8"/>
    <mergeCell ref="D9:E9"/>
    <mergeCell ref="D10:E10"/>
    <mergeCell ref="D16:E16"/>
    <mergeCell ref="D14:E14"/>
    <mergeCell ref="D15:E15"/>
    <mergeCell ref="C18:F22"/>
    <mergeCell ref="C35:F36"/>
    <mergeCell ref="E32:F32"/>
    <mergeCell ref="E33:F33"/>
    <mergeCell ref="C29:F30"/>
  </mergeCells>
  <conditionalFormatting sqref="C16">
    <cfRule type="expression" dxfId="1" priority="1">
      <formula>OR($D$6="Data Connect Access Service",$D$6="Ethernet Connect Access Service")</formula>
    </cfRule>
  </conditionalFormatting>
  <conditionalFormatting sqref="D16">
    <cfRule type="expression" dxfId="0" priority="2">
      <formula>OR($D$6="Data Connect Access Service",$D$6="Ethernet Connect Access Service")</formula>
    </cfRule>
  </conditionalFormatting>
  <pageMargins left="0.7" right="0.7" top="0.75" bottom="0.75" header="0.3" footer="0.3"/>
  <pageSetup paperSize="9" scale="98" orientation="portrait" verticalDpi="0" r:id="rId2"/>
  <headerFooter>
    <oddHeader>&amp;C&amp;"Calibri"&amp;8&amp;K737373KCOM Commercial in Confidence&amp;1#</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06DC-6ED6-44DC-9A4E-2069878090DF}">
  <dimension ref="A1:AD53"/>
  <sheetViews>
    <sheetView showGridLines="0" zoomScale="70" zoomScaleNormal="70" workbookViewId="0">
      <selection activeCell="F13" sqref="F13"/>
    </sheetView>
  </sheetViews>
  <sheetFormatPr defaultColWidth="0" defaultRowHeight="15" zeroHeight="1" x14ac:dyDescent="0.25"/>
  <cols>
    <col min="1" max="1" width="4" style="203" customWidth="1"/>
    <col min="2" max="2" width="9.28515625" style="75" customWidth="1"/>
    <col min="3" max="4" width="9.28515625" style="203" customWidth="1"/>
    <col min="5" max="5" width="8.42578125" style="203" bestFit="1" customWidth="1"/>
    <col min="6" max="6" width="41.42578125" style="203" customWidth="1"/>
    <col min="7" max="7" width="13.28515625" style="203" customWidth="1"/>
    <col min="8" max="8" width="44.7109375" style="203" customWidth="1"/>
    <col min="9" max="9" width="44.5703125" style="203" customWidth="1"/>
    <col min="10" max="10" width="12.7109375" style="203" bestFit="1" customWidth="1"/>
    <col min="11" max="11" width="22.7109375" style="203" customWidth="1"/>
    <col min="12" max="12" width="44.7109375" style="203" customWidth="1"/>
    <col min="13" max="13" width="11.5703125" style="203" customWidth="1"/>
    <col min="14" max="14" width="45.28515625" style="203" customWidth="1"/>
    <col min="15" max="15" width="12.7109375" style="203" bestFit="1" customWidth="1"/>
    <col min="16" max="17" width="22.7109375" style="203" customWidth="1"/>
    <col min="18" max="18" width="4" style="203" customWidth="1"/>
    <col min="19" max="19" width="40.7109375" style="203" hidden="1" customWidth="1"/>
    <col min="20" max="20" width="37.7109375" style="203" hidden="1" customWidth="1"/>
    <col min="21" max="21" width="44" style="203" hidden="1" customWidth="1"/>
    <col min="22" max="16384" width="9.28515625" style="203" hidden="1"/>
  </cols>
  <sheetData>
    <row r="1" spans="1:30" ht="15.75" thickBot="1" x14ac:dyDescent="0.3">
      <c r="A1" s="261"/>
      <c r="B1" s="261"/>
      <c r="C1" s="261"/>
      <c r="D1" s="261"/>
      <c r="E1" s="261"/>
      <c r="F1" s="261"/>
      <c r="G1" s="261"/>
      <c r="H1" s="261"/>
      <c r="I1" s="261"/>
      <c r="J1" s="261"/>
      <c r="K1" s="261"/>
      <c r="L1" s="261"/>
      <c r="M1" s="261"/>
      <c r="N1" s="261"/>
      <c r="O1" s="261"/>
      <c r="P1" s="261"/>
      <c r="Q1" s="261"/>
      <c r="R1" s="261"/>
    </row>
    <row r="2" spans="1:30" x14ac:dyDescent="0.25">
      <c r="A2" s="261"/>
      <c r="B2" s="69"/>
      <c r="C2" s="212"/>
      <c r="D2" s="212"/>
      <c r="E2" s="212"/>
      <c r="F2" s="212"/>
      <c r="G2" s="212"/>
      <c r="H2" s="212"/>
      <c r="I2" s="212"/>
      <c r="J2" s="212"/>
      <c r="K2" s="212"/>
      <c r="L2" s="212"/>
      <c r="M2" s="212"/>
      <c r="N2" s="212"/>
      <c r="O2" s="212"/>
      <c r="P2" s="212"/>
      <c r="Q2" s="213"/>
      <c r="R2" s="261"/>
    </row>
    <row r="3" spans="1:30" x14ac:dyDescent="0.25">
      <c r="A3" s="261"/>
      <c r="B3" s="73"/>
      <c r="E3" s="365" t="s">
        <v>146</v>
      </c>
      <c r="F3" s="366"/>
      <c r="G3" s="373" t="s">
        <v>17</v>
      </c>
      <c r="H3" s="373"/>
      <c r="I3" s="373" t="s">
        <v>18</v>
      </c>
      <c r="J3" s="373"/>
      <c r="K3" s="373" t="s">
        <v>19</v>
      </c>
      <c r="L3" s="373"/>
      <c r="M3" s="373" t="s">
        <v>20</v>
      </c>
      <c r="N3" s="373"/>
      <c r="O3" s="374"/>
      <c r="P3" s="374"/>
      <c r="Q3" s="214"/>
      <c r="R3" s="261"/>
      <c r="T3" s="203" t="e">
        <f>IF(OR($I$6=$T$17),$T$25:$T$27,IF(OR($I$6=$S$17),$S$25:$S$27,IF(OR($I$6=$U$17),$U$24:$U$25)))</f>
        <v>#VALUE!</v>
      </c>
    </row>
    <row r="4" spans="1:30" x14ac:dyDescent="0.25">
      <c r="A4" s="261"/>
      <c r="B4" s="73"/>
      <c r="G4" s="379" t="s">
        <v>147</v>
      </c>
      <c r="H4" s="379"/>
      <c r="I4" s="379" t="s">
        <v>148</v>
      </c>
      <c r="J4" s="379"/>
      <c r="K4" s="379"/>
      <c r="L4" s="379"/>
      <c r="M4" s="379" t="s">
        <v>149</v>
      </c>
      <c r="N4" s="379"/>
      <c r="O4" s="379"/>
      <c r="P4" s="379"/>
      <c r="Q4" s="214"/>
      <c r="R4" s="261"/>
      <c r="T4" s="203" t="e">
        <f>IF(OR($I$6=$S$17),$S$18:$S$23,IF(OR($I$6=$T$17),$T$18:$T$23,IF(OR($I$6=$U$17),$U$18:$U$22)))</f>
        <v>#VALUE!</v>
      </c>
    </row>
    <row r="5" spans="1:30" x14ac:dyDescent="0.25">
      <c r="A5" s="261"/>
      <c r="B5" s="73"/>
      <c r="Q5" s="214"/>
      <c r="R5" s="261"/>
    </row>
    <row r="6" spans="1:30" x14ac:dyDescent="0.25">
      <c r="A6" s="261"/>
      <c r="B6" s="73"/>
      <c r="E6" s="367" t="s">
        <v>150</v>
      </c>
      <c r="F6" s="368"/>
      <c r="G6" s="373" t="s">
        <v>151</v>
      </c>
      <c r="H6" s="380"/>
      <c r="I6" s="371" t="s">
        <v>16</v>
      </c>
      <c r="J6" s="372"/>
      <c r="K6" s="221" t="s">
        <v>50</v>
      </c>
      <c r="L6" s="60"/>
      <c r="M6" s="60"/>
      <c r="N6" s="49"/>
      <c r="O6" s="49"/>
      <c r="P6" s="49"/>
      <c r="Q6" s="50"/>
      <c r="R6" s="261"/>
    </row>
    <row r="7" spans="1:30" x14ac:dyDescent="0.25">
      <c r="A7" s="261"/>
      <c r="B7" s="73"/>
      <c r="E7" s="60"/>
      <c r="F7" s="49"/>
      <c r="G7" s="49"/>
      <c r="H7" s="60"/>
      <c r="J7" s="60"/>
      <c r="K7" s="60"/>
      <c r="L7" s="60"/>
      <c r="M7" s="60"/>
      <c r="N7" s="49"/>
      <c r="O7" s="49"/>
      <c r="P7" s="49"/>
      <c r="Q7" s="50"/>
      <c r="R7" s="261"/>
    </row>
    <row r="8" spans="1:30" x14ac:dyDescent="0.25">
      <c r="A8" s="261"/>
      <c r="B8" s="73"/>
      <c r="E8" s="369" t="s">
        <v>152</v>
      </c>
      <c r="F8" s="370"/>
      <c r="G8" s="60"/>
      <c r="H8" s="215"/>
      <c r="I8" s="60"/>
      <c r="J8" s="60"/>
      <c r="K8" s="60"/>
      <c r="L8" s="60"/>
      <c r="M8" s="60"/>
      <c r="N8" s="49"/>
      <c r="O8" s="49"/>
      <c r="P8" s="49"/>
      <c r="Q8" s="50"/>
      <c r="R8" s="261"/>
      <c r="S8" s="49"/>
      <c r="T8" s="49" t="s">
        <v>9</v>
      </c>
      <c r="U8" s="49"/>
      <c r="V8" s="49"/>
      <c r="W8" s="49"/>
      <c r="X8" s="49"/>
      <c r="Y8" s="49"/>
      <c r="Z8" s="49"/>
      <c r="AA8" s="49"/>
      <c r="AB8" s="49"/>
      <c r="AC8" s="49"/>
      <c r="AD8" s="49"/>
    </row>
    <row r="9" spans="1:30" x14ac:dyDescent="0.25">
      <c r="A9" s="261"/>
      <c r="B9" s="73"/>
      <c r="E9" s="160" t="s">
        <v>153</v>
      </c>
      <c r="F9" s="161" t="s">
        <v>36</v>
      </c>
      <c r="G9" s="162" t="s">
        <v>154</v>
      </c>
      <c r="H9" s="162" t="s">
        <v>155</v>
      </c>
      <c r="I9" s="163" t="s">
        <v>89</v>
      </c>
      <c r="J9" s="163" t="s">
        <v>59</v>
      </c>
      <c r="K9" s="375" t="s">
        <v>156</v>
      </c>
      <c r="L9" s="162" t="s">
        <v>157</v>
      </c>
      <c r="M9" s="162" t="s">
        <v>154</v>
      </c>
      <c r="N9" s="163" t="s">
        <v>89</v>
      </c>
      <c r="O9" s="163" t="s">
        <v>59</v>
      </c>
      <c r="P9" s="377" t="s">
        <v>156</v>
      </c>
      <c r="Q9" s="216"/>
      <c r="R9" s="261"/>
      <c r="S9" s="49"/>
      <c r="T9" s="49" t="s">
        <v>13</v>
      </c>
      <c r="U9" s="49"/>
      <c r="V9" s="49"/>
      <c r="W9" s="49"/>
      <c r="X9" s="49"/>
      <c r="Y9" s="49"/>
      <c r="Z9" s="49"/>
      <c r="AA9" s="49"/>
      <c r="AB9" s="49"/>
      <c r="AC9" s="49"/>
      <c r="AD9" s="49"/>
    </row>
    <row r="10" spans="1:30" x14ac:dyDescent="0.25">
      <c r="A10" s="261"/>
      <c r="B10" s="73"/>
      <c r="E10" s="164"/>
      <c r="F10" s="165"/>
      <c r="G10" s="165"/>
      <c r="H10" s="165"/>
      <c r="I10" s="165"/>
      <c r="J10" s="165"/>
      <c r="K10" s="376"/>
      <c r="L10" s="165"/>
      <c r="M10" s="165"/>
      <c r="N10" s="165"/>
      <c r="O10" s="165"/>
      <c r="P10" s="378"/>
      <c r="Q10" s="216"/>
      <c r="R10" s="261"/>
      <c r="S10" s="49"/>
      <c r="T10" s="49" t="s">
        <v>14</v>
      </c>
      <c r="U10" s="49"/>
      <c r="V10" s="49"/>
      <c r="W10" s="49"/>
      <c r="X10" s="49"/>
      <c r="Y10" s="49"/>
      <c r="Z10" s="49"/>
      <c r="AA10" s="49"/>
      <c r="AB10" s="49"/>
      <c r="AC10" s="49"/>
      <c r="AD10" s="49"/>
    </row>
    <row r="11" spans="1:30" x14ac:dyDescent="0.25">
      <c r="A11" s="261"/>
      <c r="B11" s="73"/>
      <c r="E11" s="204">
        <v>1</v>
      </c>
      <c r="F11" s="186"/>
      <c r="G11" s="187"/>
      <c r="H11" s="205"/>
      <c r="I11" s="205"/>
      <c r="J11" s="187"/>
      <c r="K11" s="205"/>
      <c r="L11" s="205"/>
      <c r="M11" s="187"/>
      <c r="N11" s="205"/>
      <c r="O11" s="188"/>
      <c r="P11" s="205"/>
      <c r="Q11" s="50"/>
      <c r="R11" s="261"/>
      <c r="S11" s="49"/>
      <c r="T11" s="49" t="s">
        <v>16</v>
      </c>
      <c r="U11" s="49"/>
      <c r="V11" s="49"/>
      <c r="W11" s="49"/>
      <c r="X11" s="49"/>
      <c r="Y11" s="49"/>
      <c r="Z11" s="49"/>
      <c r="AA11" s="49"/>
      <c r="AB11" s="49"/>
      <c r="AC11" s="49"/>
      <c r="AD11" s="49"/>
    </row>
    <row r="12" spans="1:30" x14ac:dyDescent="0.25">
      <c r="A12" s="261"/>
      <c r="B12" s="73"/>
      <c r="E12" s="204">
        <v>2</v>
      </c>
      <c r="F12" s="186"/>
      <c r="G12" s="187"/>
      <c r="H12" s="205"/>
      <c r="I12" s="205"/>
      <c r="J12" s="187"/>
      <c r="K12" s="205"/>
      <c r="L12" s="205"/>
      <c r="M12" s="187"/>
      <c r="N12" s="205"/>
      <c r="O12" s="188"/>
      <c r="P12" s="205"/>
      <c r="Q12" s="50"/>
      <c r="R12" s="261"/>
      <c r="S12" s="49"/>
      <c r="T12" s="49"/>
      <c r="U12" s="49"/>
      <c r="V12" s="49"/>
      <c r="W12" s="49"/>
      <c r="X12" s="49"/>
      <c r="Y12" s="49"/>
      <c r="Z12" s="49"/>
      <c r="AA12" s="49"/>
      <c r="AB12" s="49"/>
      <c r="AC12" s="49"/>
      <c r="AD12" s="49"/>
    </row>
    <row r="13" spans="1:30" x14ac:dyDescent="0.25">
      <c r="A13" s="261"/>
      <c r="B13" s="73"/>
      <c r="E13" s="204">
        <v>3</v>
      </c>
      <c r="F13" s="186"/>
      <c r="G13" s="187"/>
      <c r="H13" s="205"/>
      <c r="I13" s="205"/>
      <c r="J13" s="187"/>
      <c r="K13" s="205"/>
      <c r="L13" s="205"/>
      <c r="M13" s="187"/>
      <c r="N13" s="205"/>
      <c r="O13" s="188"/>
      <c r="P13" s="205"/>
      <c r="Q13" s="50"/>
      <c r="R13" s="261"/>
      <c r="S13" s="49"/>
      <c r="T13" s="49"/>
      <c r="U13" s="49"/>
      <c r="V13" s="49"/>
      <c r="W13" s="49"/>
      <c r="X13" s="49"/>
      <c r="Y13" s="49"/>
      <c r="Z13" s="49"/>
      <c r="AA13" s="49"/>
      <c r="AB13" s="49"/>
      <c r="AC13" s="49"/>
      <c r="AD13" s="49"/>
    </row>
    <row r="14" spans="1:30" x14ac:dyDescent="0.25">
      <c r="A14" s="261"/>
      <c r="B14" s="73"/>
      <c r="E14" s="204">
        <v>4</v>
      </c>
      <c r="F14" s="186"/>
      <c r="G14" s="187"/>
      <c r="H14" s="205"/>
      <c r="I14" s="205"/>
      <c r="J14" s="187"/>
      <c r="K14" s="205"/>
      <c r="L14" s="205"/>
      <c r="M14" s="187"/>
      <c r="N14" s="205"/>
      <c r="O14" s="188"/>
      <c r="P14" s="205"/>
      <c r="Q14" s="50"/>
      <c r="R14" s="261"/>
      <c r="S14" s="49"/>
      <c r="T14" s="49"/>
      <c r="U14" s="49"/>
      <c r="V14" s="49"/>
      <c r="W14" s="49"/>
      <c r="X14" s="49"/>
      <c r="Y14" s="49"/>
      <c r="Z14" s="49"/>
      <c r="AA14" s="49"/>
      <c r="AB14" s="49"/>
      <c r="AC14" s="49"/>
      <c r="AD14" s="49"/>
    </row>
    <row r="15" spans="1:30" x14ac:dyDescent="0.25">
      <c r="A15" s="261"/>
      <c r="B15" s="73"/>
      <c r="E15" s="204">
        <v>5</v>
      </c>
      <c r="F15" s="186"/>
      <c r="G15" s="187"/>
      <c r="H15" s="205"/>
      <c r="I15" s="205"/>
      <c r="J15" s="187"/>
      <c r="K15" s="205"/>
      <c r="L15" s="205"/>
      <c r="M15" s="187"/>
      <c r="N15" s="205"/>
      <c r="O15" s="188"/>
      <c r="P15" s="205"/>
      <c r="Q15" s="50"/>
      <c r="R15" s="261"/>
      <c r="S15" s="49"/>
      <c r="T15" s="49"/>
      <c r="U15" s="49"/>
      <c r="V15" s="49"/>
      <c r="W15" s="49"/>
      <c r="X15" s="49"/>
      <c r="Y15" s="49"/>
      <c r="Z15" s="49"/>
      <c r="AA15" s="49"/>
      <c r="AB15" s="49"/>
      <c r="AC15" s="49"/>
      <c r="AD15" s="49"/>
    </row>
    <row r="16" spans="1:30" x14ac:dyDescent="0.25">
      <c r="A16" s="261"/>
      <c r="B16" s="73"/>
      <c r="E16" s="204">
        <v>6</v>
      </c>
      <c r="F16" s="186"/>
      <c r="G16" s="187"/>
      <c r="H16" s="205"/>
      <c r="I16" s="205"/>
      <c r="J16" s="187"/>
      <c r="K16" s="205"/>
      <c r="L16" s="205"/>
      <c r="M16" s="187"/>
      <c r="N16" s="205"/>
      <c r="O16" s="188"/>
      <c r="P16" s="205"/>
      <c r="Q16" s="50"/>
      <c r="R16" s="261"/>
      <c r="S16" s="49"/>
      <c r="T16" s="49"/>
      <c r="U16" s="49"/>
      <c r="V16" s="49"/>
      <c r="W16" s="49"/>
      <c r="X16" s="49"/>
      <c r="Y16" s="49"/>
      <c r="Z16" s="49"/>
      <c r="AA16" s="49"/>
      <c r="AB16" s="49"/>
      <c r="AC16" s="49"/>
      <c r="AD16" s="49"/>
    </row>
    <row r="17" spans="1:30" x14ac:dyDescent="0.25">
      <c r="A17" s="261"/>
      <c r="B17" s="73"/>
      <c r="E17" s="204">
        <v>7</v>
      </c>
      <c r="F17" s="186"/>
      <c r="G17" s="187"/>
      <c r="H17" s="205"/>
      <c r="I17" s="205"/>
      <c r="J17" s="187"/>
      <c r="K17" s="205"/>
      <c r="L17" s="205"/>
      <c r="M17" s="187"/>
      <c r="N17" s="205"/>
      <c r="O17" s="188"/>
      <c r="P17" s="205"/>
      <c r="Q17" s="50"/>
      <c r="R17" s="261"/>
      <c r="S17" s="206" t="s">
        <v>14</v>
      </c>
      <c r="T17" s="206" t="s">
        <v>13</v>
      </c>
      <c r="U17" s="207" t="s">
        <v>16</v>
      </c>
      <c r="V17" s="207"/>
      <c r="W17" s="49"/>
      <c r="X17" s="49"/>
      <c r="Y17" s="49"/>
      <c r="Z17" s="49"/>
      <c r="AA17" s="49"/>
      <c r="AB17" s="49"/>
      <c r="AC17" s="49"/>
      <c r="AD17" s="49"/>
    </row>
    <row r="18" spans="1:30" x14ac:dyDescent="0.25">
      <c r="A18" s="261"/>
      <c r="B18" s="73"/>
      <c r="E18" s="204">
        <v>8</v>
      </c>
      <c r="F18" s="186"/>
      <c r="G18" s="187"/>
      <c r="H18" s="205"/>
      <c r="I18" s="205"/>
      <c r="J18" s="187"/>
      <c r="K18" s="205"/>
      <c r="L18" s="205"/>
      <c r="M18" s="187"/>
      <c r="N18" s="205"/>
      <c r="O18" s="188"/>
      <c r="P18" s="205"/>
      <c r="Q18" s="50"/>
      <c r="R18" s="261"/>
      <c r="S18" s="49" t="s">
        <v>24</v>
      </c>
      <c r="T18" s="49" t="s">
        <v>24</v>
      </c>
      <c r="U18" s="49" t="s">
        <v>24</v>
      </c>
      <c r="V18" s="49"/>
      <c r="W18" s="49"/>
      <c r="X18" s="49"/>
      <c r="Y18" s="49"/>
      <c r="Z18" s="49"/>
      <c r="AA18" s="49"/>
      <c r="AB18" s="49"/>
      <c r="AC18" s="49"/>
      <c r="AD18" s="49"/>
    </row>
    <row r="19" spans="1:30" x14ac:dyDescent="0.25">
      <c r="A19" s="261"/>
      <c r="B19" s="73"/>
      <c r="E19" s="204">
        <v>9</v>
      </c>
      <c r="F19" s="186"/>
      <c r="G19" s="187"/>
      <c r="H19" s="205"/>
      <c r="I19" s="205"/>
      <c r="J19" s="187"/>
      <c r="K19" s="205"/>
      <c r="L19" s="205"/>
      <c r="M19" s="187"/>
      <c r="N19" s="205"/>
      <c r="O19" s="188"/>
      <c r="P19" s="205"/>
      <c r="Q19" s="50"/>
      <c r="R19" s="261"/>
      <c r="S19" s="49" t="s">
        <v>26</v>
      </c>
      <c r="T19" s="49" t="s">
        <v>26</v>
      </c>
      <c r="U19" s="208" t="s">
        <v>27</v>
      </c>
      <c r="V19" s="49"/>
      <c r="W19" s="49"/>
      <c r="X19" s="49"/>
      <c r="Y19" s="49"/>
      <c r="Z19" s="49"/>
      <c r="AA19" s="49"/>
      <c r="AB19" s="49"/>
      <c r="AC19" s="49"/>
      <c r="AD19" s="49"/>
    </row>
    <row r="20" spans="1:30" x14ac:dyDescent="0.25">
      <c r="A20" s="261"/>
      <c r="B20" s="73"/>
      <c r="E20" s="204">
        <v>10</v>
      </c>
      <c r="F20" s="186"/>
      <c r="G20" s="187"/>
      <c r="H20" s="205"/>
      <c r="I20" s="205"/>
      <c r="J20" s="187"/>
      <c r="K20" s="205"/>
      <c r="L20" s="205"/>
      <c r="M20" s="187"/>
      <c r="N20" s="205"/>
      <c r="O20" s="188"/>
      <c r="P20" s="205"/>
      <c r="Q20" s="50"/>
      <c r="R20" s="261"/>
      <c r="S20" s="49" t="s">
        <v>30</v>
      </c>
      <c r="T20" s="49" t="s">
        <v>30</v>
      </c>
      <c r="U20" s="208" t="s">
        <v>31</v>
      </c>
      <c r="V20" s="49"/>
      <c r="W20" s="49"/>
      <c r="X20" s="49"/>
      <c r="Y20" s="49"/>
      <c r="Z20" s="49"/>
      <c r="AA20" s="49"/>
      <c r="AB20" s="49"/>
      <c r="AC20" s="49"/>
      <c r="AD20" s="49"/>
    </row>
    <row r="21" spans="1:30" x14ac:dyDescent="0.25">
      <c r="A21" s="261"/>
      <c r="B21" s="73"/>
      <c r="E21" s="204">
        <v>11</v>
      </c>
      <c r="F21" s="186"/>
      <c r="G21" s="187"/>
      <c r="H21" s="205"/>
      <c r="I21" s="205"/>
      <c r="J21" s="187"/>
      <c r="K21" s="205"/>
      <c r="L21" s="205"/>
      <c r="M21" s="187"/>
      <c r="N21" s="205"/>
      <c r="O21" s="188"/>
      <c r="P21" s="205"/>
      <c r="Q21" s="50"/>
      <c r="R21" s="261"/>
      <c r="S21" s="49" t="s">
        <v>158</v>
      </c>
      <c r="T21" s="49" t="s">
        <v>158</v>
      </c>
      <c r="U21" s="208" t="s">
        <v>35</v>
      </c>
      <c r="V21" s="49"/>
      <c r="W21" s="49"/>
      <c r="X21" s="49"/>
      <c r="Y21" s="49"/>
      <c r="Z21" s="49"/>
      <c r="AA21" s="49"/>
      <c r="AB21" s="49"/>
      <c r="AC21" s="49"/>
      <c r="AD21" s="49"/>
    </row>
    <row r="22" spans="1:30" x14ac:dyDescent="0.25">
      <c r="A22" s="261"/>
      <c r="B22" s="73"/>
      <c r="E22" s="204">
        <v>12</v>
      </c>
      <c r="F22" s="186"/>
      <c r="G22" s="187"/>
      <c r="H22" s="205"/>
      <c r="I22" s="205"/>
      <c r="J22" s="187"/>
      <c r="K22" s="205"/>
      <c r="L22" s="205"/>
      <c r="M22" s="187"/>
      <c r="N22" s="205"/>
      <c r="O22" s="188"/>
      <c r="P22" s="205"/>
      <c r="Q22" s="50"/>
      <c r="R22" s="261"/>
      <c r="S22" s="49" t="s">
        <v>159</v>
      </c>
      <c r="T22" s="49" t="s">
        <v>159</v>
      </c>
      <c r="U22" s="208" t="s">
        <v>39</v>
      </c>
      <c r="V22" s="209"/>
      <c r="W22" s="49"/>
      <c r="X22" s="49"/>
      <c r="Y22" s="49"/>
      <c r="Z22" s="49"/>
      <c r="AA22" s="49"/>
      <c r="AB22" s="49"/>
      <c r="AC22" s="49"/>
      <c r="AD22" s="49"/>
    </row>
    <row r="23" spans="1:30" x14ac:dyDescent="0.25">
      <c r="A23" s="261"/>
      <c r="B23" s="73"/>
      <c r="E23" s="204">
        <v>13</v>
      </c>
      <c r="F23" s="186"/>
      <c r="G23" s="187"/>
      <c r="H23" s="205"/>
      <c r="I23" s="205"/>
      <c r="J23" s="187"/>
      <c r="K23" s="205"/>
      <c r="L23" s="205"/>
      <c r="M23" s="187"/>
      <c r="N23" s="205"/>
      <c r="O23" s="188"/>
      <c r="P23" s="205"/>
      <c r="Q23" s="50"/>
      <c r="R23" s="261"/>
      <c r="S23" s="209" t="s">
        <v>44</v>
      </c>
      <c r="T23" s="209" t="s">
        <v>44</v>
      </c>
      <c r="U23" s="49"/>
      <c r="V23" s="49"/>
      <c r="W23" s="49"/>
      <c r="X23" s="49"/>
      <c r="Y23" s="49"/>
      <c r="Z23" s="49"/>
      <c r="AA23" s="49"/>
      <c r="AB23" s="49"/>
      <c r="AC23" s="49"/>
      <c r="AD23" s="49"/>
    </row>
    <row r="24" spans="1:30" x14ac:dyDescent="0.25">
      <c r="A24" s="261"/>
      <c r="B24" s="73"/>
      <c r="E24" s="204">
        <v>14</v>
      </c>
      <c r="F24" s="186"/>
      <c r="G24" s="187"/>
      <c r="H24" s="205"/>
      <c r="I24" s="205"/>
      <c r="J24" s="187"/>
      <c r="K24" s="205"/>
      <c r="L24" s="205"/>
      <c r="M24" s="187"/>
      <c r="N24" s="205"/>
      <c r="O24" s="188"/>
      <c r="P24" s="205"/>
      <c r="Q24" s="50"/>
      <c r="R24" s="261"/>
      <c r="S24" s="206" t="s">
        <v>47</v>
      </c>
      <c r="T24" s="206" t="s">
        <v>47</v>
      </c>
      <c r="U24" s="206" t="s">
        <v>47</v>
      </c>
      <c r="V24" s="49"/>
      <c r="W24" s="49"/>
      <c r="X24" s="49"/>
      <c r="Y24" s="49"/>
      <c r="Z24" s="49"/>
      <c r="AA24" s="49"/>
      <c r="AB24" s="49"/>
      <c r="AC24" s="49"/>
      <c r="AD24" s="49"/>
    </row>
    <row r="25" spans="1:30" x14ac:dyDescent="0.25">
      <c r="A25" s="261"/>
      <c r="B25" s="73"/>
      <c r="E25" s="204">
        <v>15</v>
      </c>
      <c r="F25" s="186"/>
      <c r="G25" s="187"/>
      <c r="H25" s="205"/>
      <c r="I25" s="205"/>
      <c r="J25" s="187"/>
      <c r="K25" s="205"/>
      <c r="L25" s="205"/>
      <c r="M25" s="187"/>
      <c r="N25" s="205"/>
      <c r="O25" s="188"/>
      <c r="P25" s="205"/>
      <c r="Q25" s="50"/>
      <c r="R25" s="261"/>
      <c r="S25" s="209" t="s">
        <v>49</v>
      </c>
      <c r="T25" s="209" t="s">
        <v>49</v>
      </c>
      <c r="U25" s="49" t="s">
        <v>50</v>
      </c>
      <c r="V25" s="49"/>
      <c r="W25" s="49"/>
      <c r="X25" s="49"/>
      <c r="Y25" s="49"/>
      <c r="Z25" s="49"/>
      <c r="AA25" s="49"/>
      <c r="AB25" s="49"/>
      <c r="AC25" s="49"/>
      <c r="AD25" s="49"/>
    </row>
    <row r="26" spans="1:30" x14ac:dyDescent="0.25">
      <c r="A26" s="261"/>
      <c r="B26" s="73"/>
      <c r="E26" s="204">
        <v>16</v>
      </c>
      <c r="F26" s="186"/>
      <c r="G26" s="187"/>
      <c r="H26" s="205"/>
      <c r="I26" s="205"/>
      <c r="J26" s="187"/>
      <c r="K26" s="205"/>
      <c r="L26" s="205"/>
      <c r="M26" s="187"/>
      <c r="N26" s="205"/>
      <c r="O26" s="188"/>
      <c r="P26" s="205"/>
      <c r="Q26" s="50"/>
      <c r="R26" s="261"/>
      <c r="S26" s="49"/>
      <c r="T26" s="49"/>
      <c r="U26" s="49"/>
      <c r="V26" s="49"/>
      <c r="W26" s="49"/>
      <c r="X26" s="49"/>
      <c r="Y26" s="49"/>
      <c r="Z26" s="49"/>
      <c r="AA26" s="49"/>
      <c r="AB26" s="49"/>
      <c r="AC26" s="49"/>
      <c r="AD26" s="49"/>
    </row>
    <row r="27" spans="1:30" x14ac:dyDescent="0.25">
      <c r="A27" s="261"/>
      <c r="B27" s="73"/>
      <c r="E27" s="204">
        <v>17</v>
      </c>
      <c r="F27" s="186"/>
      <c r="G27" s="187"/>
      <c r="H27" s="205"/>
      <c r="I27" s="205"/>
      <c r="J27" s="187"/>
      <c r="K27" s="205"/>
      <c r="L27" s="205"/>
      <c r="M27" s="187"/>
      <c r="N27" s="205"/>
      <c r="O27" s="188"/>
      <c r="P27" s="205"/>
      <c r="Q27" s="50"/>
      <c r="R27" s="261"/>
      <c r="S27" s="49"/>
      <c r="T27" s="49"/>
      <c r="U27" s="49"/>
      <c r="V27" s="49"/>
      <c r="W27" s="49"/>
      <c r="X27" s="49"/>
      <c r="Y27" s="49"/>
      <c r="Z27" s="49"/>
      <c r="AA27" s="49"/>
      <c r="AB27" s="49"/>
      <c r="AC27" s="49"/>
      <c r="AD27" s="49"/>
    </row>
    <row r="28" spans="1:30" x14ac:dyDescent="0.25">
      <c r="A28" s="261"/>
      <c r="B28" s="73"/>
      <c r="E28" s="204">
        <v>18</v>
      </c>
      <c r="F28" s="186"/>
      <c r="G28" s="187"/>
      <c r="H28" s="205"/>
      <c r="I28" s="205"/>
      <c r="J28" s="187"/>
      <c r="K28" s="205"/>
      <c r="L28" s="205"/>
      <c r="M28" s="187"/>
      <c r="N28" s="205"/>
      <c r="O28" s="188"/>
      <c r="P28" s="205"/>
      <c r="Q28" s="50"/>
      <c r="R28" s="261"/>
      <c r="S28" s="49"/>
      <c r="T28" s="209"/>
      <c r="U28" s="49"/>
      <c r="V28" s="49"/>
      <c r="W28" s="49"/>
      <c r="X28" s="49"/>
      <c r="Y28" s="49"/>
      <c r="Z28" s="49"/>
      <c r="AA28" s="49"/>
      <c r="AB28" s="49"/>
      <c r="AC28" s="49"/>
      <c r="AD28" s="49"/>
    </row>
    <row r="29" spans="1:30" x14ac:dyDescent="0.25">
      <c r="A29" s="261"/>
      <c r="B29" s="73"/>
      <c r="E29" s="204">
        <v>19</v>
      </c>
      <c r="F29" s="186"/>
      <c r="G29" s="187"/>
      <c r="H29" s="205"/>
      <c r="I29" s="205"/>
      <c r="J29" s="187"/>
      <c r="K29" s="205"/>
      <c r="L29" s="205"/>
      <c r="M29" s="187"/>
      <c r="N29" s="205"/>
      <c r="O29" s="188"/>
      <c r="P29" s="205"/>
      <c r="Q29" s="50"/>
      <c r="R29" s="261"/>
      <c r="S29" s="49"/>
      <c r="T29" s="207" t="s">
        <v>59</v>
      </c>
      <c r="U29" s="49"/>
      <c r="V29" s="49"/>
      <c r="W29" s="49"/>
      <c r="X29" s="49"/>
      <c r="Y29" s="49"/>
      <c r="Z29" s="49"/>
      <c r="AA29" s="49"/>
      <c r="AB29" s="49"/>
      <c r="AC29" s="49"/>
      <c r="AD29" s="49"/>
    </row>
    <row r="30" spans="1:30" x14ac:dyDescent="0.25">
      <c r="A30" s="261"/>
      <c r="B30" s="73"/>
      <c r="E30" s="204">
        <v>20</v>
      </c>
      <c r="F30" s="186"/>
      <c r="G30" s="187"/>
      <c r="H30" s="205"/>
      <c r="I30" s="205"/>
      <c r="J30" s="187"/>
      <c r="K30" s="205"/>
      <c r="L30" s="205"/>
      <c r="M30" s="187"/>
      <c r="N30" s="205"/>
      <c r="O30" s="188"/>
      <c r="P30" s="205"/>
      <c r="Q30" s="50"/>
      <c r="R30" s="261"/>
      <c r="S30" s="49"/>
      <c r="U30" s="49"/>
      <c r="V30" s="49"/>
      <c r="W30" s="49"/>
      <c r="X30" s="49"/>
      <c r="Y30" s="49"/>
      <c r="Z30" s="49"/>
      <c r="AA30" s="49"/>
      <c r="AB30" s="49"/>
      <c r="AC30" s="49"/>
      <c r="AD30" s="49"/>
    </row>
    <row r="31" spans="1:30" x14ac:dyDescent="0.25">
      <c r="A31" s="261"/>
      <c r="B31" s="73"/>
      <c r="E31" s="60"/>
      <c r="F31" s="60"/>
      <c r="G31" s="60"/>
      <c r="H31" s="60"/>
      <c r="I31" s="60"/>
      <c r="J31" s="60"/>
      <c r="K31" s="60"/>
      <c r="L31" s="60"/>
      <c r="M31" s="60"/>
      <c r="N31" s="49"/>
      <c r="O31" s="49"/>
      <c r="P31" s="49"/>
      <c r="Q31" s="50"/>
      <c r="R31" s="261"/>
      <c r="S31" s="49"/>
      <c r="T31" s="209" t="s">
        <v>61</v>
      </c>
      <c r="U31" s="49"/>
      <c r="V31" s="49"/>
      <c r="W31" s="49"/>
      <c r="X31" s="49"/>
      <c r="Y31" s="49"/>
      <c r="Z31" s="49"/>
      <c r="AA31" s="49"/>
      <c r="AB31" s="49"/>
      <c r="AC31" s="49"/>
      <c r="AD31" s="49"/>
    </row>
    <row r="32" spans="1:30" ht="45" x14ac:dyDescent="0.25">
      <c r="A32" s="261"/>
      <c r="B32" s="73"/>
      <c r="E32" s="60"/>
      <c r="F32" s="60"/>
      <c r="G32" s="60"/>
      <c r="H32" s="217" t="s">
        <v>160</v>
      </c>
      <c r="I32" s="60"/>
      <c r="J32" s="60"/>
      <c r="K32" s="60"/>
      <c r="L32" s="217" t="s">
        <v>160</v>
      </c>
      <c r="M32" s="60"/>
      <c r="N32" s="49"/>
      <c r="O32" s="49"/>
      <c r="P32" s="49"/>
      <c r="Q32" s="50"/>
      <c r="R32" s="261"/>
      <c r="S32" s="49"/>
      <c r="T32" s="209" t="s">
        <v>63</v>
      </c>
      <c r="U32" s="49"/>
      <c r="V32" s="49"/>
      <c r="W32" s="49"/>
      <c r="X32" s="49"/>
      <c r="Y32" s="49"/>
      <c r="Z32" s="49"/>
      <c r="AA32" s="49"/>
      <c r="AB32" s="49"/>
      <c r="AC32" s="49"/>
      <c r="AD32" s="49"/>
    </row>
    <row r="33" spans="1:30" ht="15.75" thickBot="1" x14ac:dyDescent="0.3">
      <c r="A33" s="261"/>
      <c r="B33" s="218"/>
      <c r="C33" s="219"/>
      <c r="D33" s="219"/>
      <c r="E33" s="220"/>
      <c r="F33" s="220"/>
      <c r="G33" s="220"/>
      <c r="H33" s="220"/>
      <c r="I33" s="220"/>
      <c r="J33" s="220"/>
      <c r="K33" s="220"/>
      <c r="L33" s="220"/>
      <c r="M33" s="220"/>
      <c r="N33" s="62"/>
      <c r="O33" s="62"/>
      <c r="P33" s="62"/>
      <c r="Q33" s="63"/>
      <c r="R33" s="261"/>
      <c r="S33" s="49"/>
      <c r="T33" s="209"/>
      <c r="U33" s="49"/>
      <c r="V33" s="49"/>
      <c r="W33" s="49"/>
      <c r="X33" s="49"/>
      <c r="Y33" s="49"/>
      <c r="Z33" s="49"/>
      <c r="AA33" s="49"/>
      <c r="AB33" s="49"/>
      <c r="AC33" s="49"/>
      <c r="AD33" s="49"/>
    </row>
    <row r="34" spans="1:30" x14ac:dyDescent="0.25">
      <c r="A34" s="261"/>
      <c r="B34" s="261"/>
      <c r="C34" s="261"/>
      <c r="D34" s="261"/>
      <c r="E34" s="261"/>
      <c r="F34" s="261"/>
      <c r="G34" s="261"/>
      <c r="H34" s="261"/>
      <c r="I34" s="261"/>
      <c r="J34" s="261"/>
      <c r="K34" s="261"/>
      <c r="L34" s="261"/>
      <c r="M34" s="261"/>
      <c r="N34" s="261"/>
      <c r="O34" s="261"/>
      <c r="P34" s="261"/>
      <c r="Q34" s="261"/>
      <c r="R34" s="261"/>
      <c r="S34" s="49"/>
      <c r="T34" s="207" t="s">
        <v>67</v>
      </c>
      <c r="U34" s="49"/>
      <c r="V34" s="49"/>
      <c r="W34" s="49"/>
      <c r="X34" s="49"/>
      <c r="Y34" s="49"/>
      <c r="Z34" s="49"/>
      <c r="AA34" s="49"/>
      <c r="AB34" s="49"/>
      <c r="AC34" s="49"/>
      <c r="AD34" s="49"/>
    </row>
    <row r="35" spans="1:30" hidden="1" x14ac:dyDescent="0.25">
      <c r="R35" s="49"/>
      <c r="S35" s="49"/>
      <c r="U35" s="49"/>
      <c r="V35" s="49"/>
      <c r="W35" s="49"/>
      <c r="X35" s="49"/>
      <c r="Y35" s="49"/>
      <c r="Z35" s="49"/>
      <c r="AA35" s="49"/>
      <c r="AB35" s="49"/>
      <c r="AC35" s="49"/>
      <c r="AD35" s="49"/>
    </row>
    <row r="36" spans="1:30" hidden="1" x14ac:dyDescent="0.25">
      <c r="R36" s="49"/>
      <c r="S36" s="49"/>
      <c r="T36" s="209" t="s">
        <v>71</v>
      </c>
      <c r="U36" s="49"/>
      <c r="V36" s="49"/>
      <c r="W36" s="49"/>
      <c r="X36" s="49"/>
      <c r="Y36" s="49"/>
      <c r="Z36" s="49"/>
      <c r="AA36" s="49"/>
      <c r="AB36" s="49"/>
      <c r="AC36" s="49"/>
      <c r="AD36" s="49"/>
    </row>
    <row r="37" spans="1:30" hidden="1" x14ac:dyDescent="0.25">
      <c r="R37" s="49"/>
      <c r="S37" s="49"/>
      <c r="T37" s="209" t="s">
        <v>74</v>
      </c>
      <c r="U37" s="49"/>
      <c r="V37" s="49"/>
      <c r="W37" s="49"/>
      <c r="X37" s="49"/>
      <c r="Y37" s="49"/>
      <c r="Z37" s="49"/>
      <c r="AA37" s="49"/>
      <c r="AB37" s="49"/>
      <c r="AC37" s="49"/>
      <c r="AD37" s="49"/>
    </row>
    <row r="38" spans="1:30" hidden="1" x14ac:dyDescent="0.25">
      <c r="R38" s="49"/>
      <c r="S38" s="49"/>
      <c r="T38" s="209" t="s">
        <v>77</v>
      </c>
      <c r="U38" s="49"/>
      <c r="V38" s="49"/>
      <c r="W38" s="49"/>
      <c r="X38" s="49"/>
      <c r="Y38" s="49"/>
      <c r="Z38" s="49"/>
      <c r="AA38" s="49"/>
      <c r="AB38" s="49"/>
      <c r="AC38" s="49"/>
      <c r="AD38" s="49"/>
    </row>
    <row r="39" spans="1:30" hidden="1" x14ac:dyDescent="0.25">
      <c r="R39" s="210"/>
      <c r="S39" s="210"/>
      <c r="T39" s="209" t="s">
        <v>79</v>
      </c>
      <c r="U39" s="49"/>
      <c r="V39" s="49"/>
      <c r="W39" s="49"/>
      <c r="X39" s="49"/>
      <c r="Y39" s="49"/>
      <c r="Z39" s="49"/>
      <c r="AA39" s="49"/>
      <c r="AB39" s="49"/>
      <c r="AC39" s="49"/>
      <c r="AD39" s="49"/>
    </row>
    <row r="40" spans="1:30" hidden="1" x14ac:dyDescent="0.25">
      <c r="R40" s="49"/>
      <c r="S40" s="49"/>
      <c r="T40" s="49" t="s">
        <v>82</v>
      </c>
      <c r="U40" s="49"/>
      <c r="V40" s="49"/>
      <c r="W40" s="49"/>
      <c r="X40" s="49"/>
      <c r="Y40" s="49"/>
      <c r="Z40" s="49"/>
      <c r="AA40" s="49"/>
      <c r="AB40" s="49"/>
      <c r="AC40" s="49"/>
      <c r="AD40" s="49"/>
    </row>
    <row r="41" spans="1:30" hidden="1" x14ac:dyDescent="0.25">
      <c r="R41" s="49"/>
      <c r="S41" s="49"/>
      <c r="T41" s="49" t="s">
        <v>84</v>
      </c>
      <c r="U41" s="49"/>
      <c r="V41" s="49"/>
      <c r="W41" s="49"/>
      <c r="X41" s="49"/>
      <c r="Y41" s="49"/>
      <c r="Z41" s="49"/>
      <c r="AA41" s="49"/>
      <c r="AB41" s="49"/>
      <c r="AC41" s="49"/>
      <c r="AD41" s="49"/>
    </row>
    <row r="42" spans="1:30" hidden="1" x14ac:dyDescent="0.25">
      <c r="R42" s="211"/>
      <c r="S42" s="211"/>
      <c r="T42" s="1" t="s">
        <v>86</v>
      </c>
      <c r="U42" s="49"/>
      <c r="V42" s="49"/>
      <c r="W42" s="49"/>
      <c r="X42" s="49"/>
      <c r="Y42" s="49"/>
      <c r="Z42" s="49"/>
      <c r="AA42" s="49"/>
      <c r="AB42" s="49"/>
      <c r="AC42" s="49"/>
      <c r="AD42" s="49"/>
    </row>
    <row r="43" spans="1:30" hidden="1" x14ac:dyDescent="0.25">
      <c r="R43" s="210"/>
      <c r="S43" s="49"/>
      <c r="T43" s="1" t="s">
        <v>88</v>
      </c>
      <c r="U43" s="49"/>
      <c r="V43" s="49"/>
      <c r="W43" s="49"/>
      <c r="X43" s="49"/>
      <c r="Y43" s="49"/>
      <c r="Z43" s="49"/>
      <c r="AA43" s="49"/>
      <c r="AB43" s="49"/>
      <c r="AC43" s="49"/>
      <c r="AD43" s="49"/>
    </row>
    <row r="44" spans="1:30" hidden="1" x14ac:dyDescent="0.25">
      <c r="R44" s="49"/>
      <c r="S44" s="49"/>
      <c r="T44" s="1" t="s">
        <v>91</v>
      </c>
      <c r="U44" s="49"/>
      <c r="V44" s="49"/>
      <c r="W44" s="49"/>
      <c r="X44" s="49"/>
      <c r="Y44" s="49"/>
      <c r="Z44" s="49"/>
      <c r="AA44" s="49"/>
      <c r="AB44" s="49"/>
      <c r="AC44" s="49"/>
      <c r="AD44" s="49"/>
    </row>
    <row r="45" spans="1:30" hidden="1" x14ac:dyDescent="0.25">
      <c r="T45" s="1" t="s">
        <v>92</v>
      </c>
    </row>
    <row r="46" spans="1:30" hidden="1" x14ac:dyDescent="0.25">
      <c r="T46" s="1" t="s">
        <v>96</v>
      </c>
    </row>
    <row r="47" spans="1:30" hidden="1" x14ac:dyDescent="0.25">
      <c r="T47" s="1" t="s">
        <v>98</v>
      </c>
    </row>
    <row r="48" spans="1:30" hidden="1" x14ac:dyDescent="0.25">
      <c r="T48" s="1" t="s">
        <v>101</v>
      </c>
    </row>
    <row r="49" spans="20:20" hidden="1" x14ac:dyDescent="0.25">
      <c r="T49" s="1" t="s">
        <v>103</v>
      </c>
    </row>
    <row r="50" spans="20:20" hidden="1" x14ac:dyDescent="0.25">
      <c r="T50" s="49" t="s">
        <v>105</v>
      </c>
    </row>
    <row r="52" spans="20:20" hidden="1" x14ac:dyDescent="0.25">
      <c r="T52" s="49"/>
    </row>
    <row r="53" spans="20:20" hidden="1" x14ac:dyDescent="0.25">
      <c r="T53" s="49"/>
    </row>
  </sheetData>
  <sheetProtection algorithmName="SHA-512" hashValue="04Gi5PjaiAfJ3zBNOAKGjbsZfccmv82sUAw5P2i96Y7M7H2d63QrgVc5wX3A0Ncn8nktn4z1pLX7UFvwiX7nzQ==" saltValue="4HULp4apHf9R2Uf5t9FnUw==" spinCount="100000" sheet="1" objects="1" scenarios="1"/>
  <mergeCells count="15">
    <mergeCell ref="K9:K10"/>
    <mergeCell ref="P9:P10"/>
    <mergeCell ref="G3:H3"/>
    <mergeCell ref="I3:J3"/>
    <mergeCell ref="K3:L3"/>
    <mergeCell ref="G4:H4"/>
    <mergeCell ref="I4:J4"/>
    <mergeCell ref="K4:L4"/>
    <mergeCell ref="G6:H6"/>
    <mergeCell ref="M4:P4"/>
    <mergeCell ref="E3:F3"/>
    <mergeCell ref="E6:F6"/>
    <mergeCell ref="E8:F8"/>
    <mergeCell ref="I6:J6"/>
    <mergeCell ref="M3:P3"/>
  </mergeCells>
  <dataValidations count="5">
    <dataValidation type="list" allowBlank="1" showInputMessage="1" showErrorMessage="1" errorTitle="Error" error="Please select an option from the dropdown menu." sqref="J11:J30 O11:O30" xr:uid="{EA176296-E33A-499A-B3F3-270C3ABCE7DC}">
      <formula1>$T$30:$T$32</formula1>
    </dataValidation>
    <dataValidation type="list" allowBlank="1" showInputMessage="1" showErrorMessage="1" errorTitle="Error" error="Please select a product from the dropdown menu." sqref="I6" xr:uid="{F322C668-CF41-4FFF-BC43-B03EF67C68B3}">
      <formula1>$T$8:$T$11</formula1>
    </dataValidation>
    <dataValidation type="list" allowBlank="1" showInputMessage="1" showErrorMessage="1" errorTitle="Error" error="Please select an initial term from the dropdown menu." sqref="K6" xr:uid="{ABD064DC-95FA-4930-99AA-332620DE2684}">
      <formula1>IF(OR($I$6=$T$17),$T$25:$T$27,IF(OR($I$6=$S$17),$S$25:$S$27,IF(OR($I$6=$U$17),$U$24:$U$25)))</formula1>
    </dataValidation>
    <dataValidation type="list" allowBlank="1" showInputMessage="1" showErrorMessage="1" errorTitle="Error" error="Please select an appropriate bandwidth from the dropdown menu." sqref="F11:F30" xr:uid="{EF00EBC7-4A72-4B7C-B2A9-4A996C3D3383}">
      <formula1>IF(OR($I$6=$S$17),$S$18:$S$23,IF(OR($I$6=$T$17),$T$18:$T$23,IF(OR($I$6=$U$17),$U$18:$U$22)))</formula1>
    </dataValidation>
    <dataValidation type="list" allowBlank="1" showInputMessage="1" showErrorMessage="1" errorTitle="Error" error="Please select an option from the dropdown menu." sqref="I11:I30 N11:N30" xr:uid="{866C19B2-8A43-4E8A-82C5-7C9465B83778}">
      <formula1>$T$35:$T$53</formula1>
    </dataValidation>
  </dataValidations>
  <pageMargins left="0.7" right="0.7" top="0.75" bottom="0.75" header="0.3" footer="0.3"/>
  <pageSetup paperSize="9" orientation="portrait" verticalDpi="0" r:id="rId1"/>
  <headerFooter>
    <oddHeader>&amp;C&amp;"Calibri"&amp;8&amp;K737373KCOM Commercial in Confidence&amp;1#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9C54-5EED-4159-B0EA-06119CE51FB0}">
  <dimension ref="A1:AY106"/>
  <sheetViews>
    <sheetView showGridLines="0" zoomScaleNormal="100" workbookViewId="0">
      <selection activeCell="F13" sqref="F13"/>
    </sheetView>
  </sheetViews>
  <sheetFormatPr defaultColWidth="0" defaultRowHeight="14.25" zeroHeight="1" x14ac:dyDescent="0.2"/>
  <cols>
    <col min="1" max="1" width="2.7109375" style="37" customWidth="1"/>
    <col min="2" max="2" width="4" style="37" customWidth="1"/>
    <col min="3" max="3" width="49.5703125" style="37" bestFit="1" customWidth="1"/>
    <col min="4" max="4" width="45.7109375" style="37" customWidth="1"/>
    <col min="5" max="5" width="16.5703125" style="37" customWidth="1"/>
    <col min="6" max="6" width="19.5703125" style="37" bestFit="1" customWidth="1"/>
    <col min="7" max="7" width="2.5703125" style="37" customWidth="1"/>
    <col min="8" max="8" width="2.7109375" style="37" customWidth="1"/>
    <col min="9" max="9" width="8.7109375" style="37" hidden="1" customWidth="1"/>
    <col min="10" max="10" width="7" style="37" hidden="1" customWidth="1"/>
    <col min="11" max="11" width="35.42578125" style="37" hidden="1" customWidth="1"/>
    <col min="12" max="12" width="31.7109375" style="37" hidden="1" customWidth="1"/>
    <col min="13" max="13" width="15.5703125" style="68" hidden="1" customWidth="1"/>
    <col min="14" max="14" width="18.28515625" style="68" hidden="1" customWidth="1"/>
    <col min="15" max="35" width="12.28515625" style="37" hidden="1" customWidth="1"/>
    <col min="36" max="16384" width="8.7109375" style="37" hidden="1"/>
  </cols>
  <sheetData>
    <row r="1" spans="1:51" ht="15.6" customHeight="1" thickBot="1" x14ac:dyDescent="0.3">
      <c r="A1" s="261"/>
      <c r="B1" s="261"/>
      <c r="C1" s="261"/>
      <c r="D1" s="261"/>
      <c r="E1" s="261"/>
      <c r="F1" s="261"/>
      <c r="G1" s="261"/>
      <c r="H1" s="261"/>
      <c r="L1" s="66"/>
      <c r="M1" s="67" t="s">
        <v>161</v>
      </c>
      <c r="N1" s="72" t="s">
        <v>161</v>
      </c>
      <c r="O1" s="66" t="s">
        <v>162</v>
      </c>
      <c r="P1" s="67" t="s">
        <v>162</v>
      </c>
      <c r="Q1" s="40" t="s">
        <v>163</v>
      </c>
      <c r="R1" s="66" t="s">
        <v>163</v>
      </c>
      <c r="S1" s="67"/>
      <c r="U1" s="66"/>
      <c r="V1" s="67"/>
    </row>
    <row r="2" spans="1:51" ht="30" x14ac:dyDescent="0.25">
      <c r="A2" s="261"/>
      <c r="B2" s="69"/>
      <c r="C2" s="70"/>
      <c r="D2" s="70"/>
      <c r="E2" s="70"/>
      <c r="F2" s="70"/>
      <c r="G2" s="71"/>
      <c r="H2" s="261"/>
      <c r="L2" s="40" t="s">
        <v>164</v>
      </c>
      <c r="M2" s="67" t="s">
        <v>111</v>
      </c>
      <c r="N2" s="72" t="s">
        <v>112</v>
      </c>
      <c r="O2" s="67" t="s">
        <v>111</v>
      </c>
      <c r="P2" s="72" t="s">
        <v>112</v>
      </c>
      <c r="Q2" s="67" t="s">
        <v>111</v>
      </c>
      <c r="R2" s="72" t="s">
        <v>112</v>
      </c>
      <c r="S2" s="67"/>
      <c r="U2" s="66"/>
      <c r="V2" s="67"/>
    </row>
    <row r="3" spans="1:51" ht="15" x14ac:dyDescent="0.25">
      <c r="A3" s="261"/>
      <c r="B3" s="73"/>
      <c r="C3" s="75"/>
      <c r="D3" s="75"/>
      <c r="E3" s="75"/>
      <c r="F3" s="75"/>
      <c r="G3" s="76"/>
      <c r="H3" s="261"/>
      <c r="L3" s="40">
        <v>1</v>
      </c>
      <c r="M3" s="77">
        <f>'Ethernet Direct Access Costs'!E18+'Ethernet Direct Access Costs'!I18</f>
        <v>0</v>
      </c>
      <c r="N3" s="68" t="str">
        <f>'Ethernet Direct Access Costs'!K18</f>
        <v>10Gb Free Connection 5 Years  (1 &amp; 10Gb Only)</v>
      </c>
      <c r="O3" s="77" t="str">
        <f>'Ethernet Connect Access Costs'!D16</f>
        <v>10Gb</v>
      </c>
      <c r="P3" s="114">
        <f>'Ethernet Connect Access Costs'!G16</f>
        <v>0</v>
      </c>
      <c r="Q3" s="131" t="e">
        <f>OWAS!H8</f>
        <v>#VALUE!</v>
      </c>
      <c r="R3" s="68" t="str">
        <f>OWAS!I8</f>
        <v>£</v>
      </c>
      <c r="S3" s="67"/>
      <c r="U3" s="66"/>
      <c r="V3" s="67"/>
    </row>
    <row r="4" spans="1:51" ht="15" x14ac:dyDescent="0.25">
      <c r="A4" s="261"/>
      <c r="B4" s="73"/>
      <c r="C4" s="75"/>
      <c r="D4" s="75"/>
      <c r="E4" s="75"/>
      <c r="F4" s="75"/>
      <c r="G4" s="76"/>
      <c r="H4" s="261"/>
      <c r="L4" s="40" t="s">
        <v>165</v>
      </c>
      <c r="M4" s="67"/>
      <c r="N4" s="72"/>
      <c r="O4" s="66"/>
      <c r="P4" s="67"/>
      <c r="R4" s="66"/>
      <c r="S4" s="67"/>
      <c r="U4" s="66"/>
      <c r="V4" s="67"/>
      <c r="AF4" s="40" t="s">
        <v>112</v>
      </c>
    </row>
    <row r="5" spans="1:51" ht="15" x14ac:dyDescent="0.25">
      <c r="A5" s="261"/>
      <c r="B5" s="73"/>
      <c r="C5" s="92" t="s">
        <v>113</v>
      </c>
      <c r="D5" s="75"/>
      <c r="E5" s="75"/>
      <c r="F5" s="75"/>
      <c r="G5" s="76"/>
      <c r="H5" s="261"/>
      <c r="K5" s="66" t="s">
        <v>166</v>
      </c>
      <c r="L5" s="225">
        <v>1</v>
      </c>
      <c r="M5" s="224">
        <v>2</v>
      </c>
      <c r="N5" s="226">
        <v>3</v>
      </c>
      <c r="O5" s="227">
        <v>4</v>
      </c>
      <c r="P5" s="225">
        <v>5</v>
      </c>
      <c r="Q5" s="228">
        <v>6</v>
      </c>
      <c r="R5" s="227">
        <v>7</v>
      </c>
      <c r="S5" s="224">
        <v>8</v>
      </c>
      <c r="T5" s="228">
        <v>9</v>
      </c>
      <c r="U5" s="227">
        <v>10</v>
      </c>
      <c r="V5" s="224">
        <v>11</v>
      </c>
      <c r="W5" s="228">
        <v>12</v>
      </c>
      <c r="X5" s="228">
        <v>13</v>
      </c>
      <c r="Y5" s="228">
        <v>14</v>
      </c>
      <c r="Z5" s="228">
        <v>15</v>
      </c>
      <c r="AA5" s="228">
        <v>16</v>
      </c>
      <c r="AB5" s="228">
        <v>17</v>
      </c>
      <c r="AC5" s="228">
        <v>18</v>
      </c>
      <c r="AD5" s="228">
        <v>19</v>
      </c>
      <c r="AE5" s="228">
        <v>20</v>
      </c>
      <c r="AF5" s="37">
        <v>1</v>
      </c>
      <c r="AG5" s="37">
        <v>2</v>
      </c>
      <c r="AH5" s="37">
        <v>3</v>
      </c>
      <c r="AI5" s="37">
        <v>4</v>
      </c>
      <c r="AJ5" s="37">
        <v>5</v>
      </c>
      <c r="AK5" s="37">
        <v>6</v>
      </c>
      <c r="AL5" s="37">
        <v>7</v>
      </c>
      <c r="AM5" s="37">
        <v>8</v>
      </c>
      <c r="AN5" s="37">
        <v>9</v>
      </c>
      <c r="AO5" s="37">
        <v>10</v>
      </c>
      <c r="AP5" s="37">
        <v>11</v>
      </c>
      <c r="AQ5" s="37">
        <v>12</v>
      </c>
      <c r="AR5" s="37">
        <v>13</v>
      </c>
      <c r="AS5" s="37">
        <v>14</v>
      </c>
      <c r="AT5" s="37">
        <v>15</v>
      </c>
      <c r="AU5" s="37">
        <v>16</v>
      </c>
      <c r="AV5" s="37">
        <v>17</v>
      </c>
      <c r="AW5" s="37">
        <v>18</v>
      </c>
      <c r="AX5" s="37">
        <v>19</v>
      </c>
      <c r="AY5" s="37">
        <v>20</v>
      </c>
    </row>
    <row r="6" spans="1:51" ht="42.75" x14ac:dyDescent="0.2">
      <c r="A6" s="261"/>
      <c r="B6" s="73"/>
      <c r="C6" s="180" t="s">
        <v>32</v>
      </c>
      <c r="D6" s="181" t="s">
        <v>114</v>
      </c>
      <c r="E6" s="182" t="s">
        <v>115</v>
      </c>
      <c r="F6" s="182" t="s">
        <v>116</v>
      </c>
      <c r="G6" s="76"/>
      <c r="H6" s="261"/>
      <c r="L6" s="51"/>
      <c r="N6" s="222"/>
      <c r="P6" s="222"/>
      <c r="R6" s="223"/>
      <c r="S6" s="77"/>
      <c r="U6" s="79"/>
      <c r="V6" s="77"/>
    </row>
    <row r="7" spans="1:51" ht="15" customHeight="1" x14ac:dyDescent="0.2">
      <c r="A7" s="262"/>
      <c r="B7" s="73">
        <f>'Multi CP &amp; Installation Detail '!E11</f>
        <v>1</v>
      </c>
      <c r="C7" s="97" t="str">
        <f>IF(OR('Multi CP &amp; Installation Detail '!$I$6="No Product Selected",ISBLANK('Multi CP &amp; Installation Detail '!F11)),"",'Multi CP &amp; Installation Detail '!$I$6)</f>
        <v/>
      </c>
      <c r="D7" s="97" t="str">
        <f>IF(OR('Multi CP &amp; Installation Detail '!F11="No Service Selected",ISBLANK('Multi CP &amp; Installation Detail '!F11)),"",'Multi CP &amp; Installation Detail '!F11)</f>
        <v/>
      </c>
      <c r="E7" s="133" t="str">
        <f>IFERROR(IF(OR(D7="",D7="-"),"£",VLOOKUP(C7,$K$5:$AE$9,2,FALSE)),"-")</f>
        <v>£</v>
      </c>
      <c r="F7" s="134" t="str">
        <f>IFERROR(IF(OR(D7="",D7="-"),"-",IF('Multi CP &amp; Installation Detail '!K6="Term","Confirm Initial Term",VLOOKUP(C7,$K$7:$AY$9,22,FALSE))),"-")</f>
        <v>-</v>
      </c>
      <c r="G7" s="76"/>
      <c r="H7" s="261"/>
      <c r="K7" s="222" t="s">
        <v>13</v>
      </c>
      <c r="L7" s="68">
        <f>'Ethernet Direct Access Costs'!E20</f>
        <v>0</v>
      </c>
      <c r="M7" s="68">
        <f>'Ethernet Direct Access Costs'!E21+'Ethernet Direct Access Costs'!I21</f>
        <v>0</v>
      </c>
      <c r="N7" s="68">
        <f>'Ethernet Direct Access Costs'!E22+'Ethernet Direct Access Costs'!I22</f>
        <v>0</v>
      </c>
      <c r="O7" s="68">
        <f>'Ethernet Direct Access Costs'!E23+'Ethernet Direct Access Costs'!I23</f>
        <v>0</v>
      </c>
      <c r="P7" s="68">
        <f>'Ethernet Direct Access Costs'!E24+'Ethernet Direct Access Costs'!I24</f>
        <v>0</v>
      </c>
      <c r="Q7" s="68">
        <f>'Ethernet Direct Access Costs'!E25+'Ethernet Direct Access Costs'!I25</f>
        <v>0</v>
      </c>
      <c r="R7" s="68">
        <f>'Ethernet Direct Access Costs'!E26+'Ethernet Direct Access Costs'!I26</f>
        <v>0</v>
      </c>
      <c r="S7" s="68">
        <f>'Ethernet Direct Access Costs'!E27+'Ethernet Direct Access Costs'!I27</f>
        <v>0</v>
      </c>
      <c r="T7" s="68">
        <f>'Ethernet Direct Access Costs'!E28+'Ethernet Direct Access Costs'!I28</f>
        <v>0</v>
      </c>
      <c r="U7" s="68">
        <f>'Ethernet Direct Access Costs'!E29+'Ethernet Direct Access Costs'!I29</f>
        <v>0</v>
      </c>
      <c r="V7" s="68" t="e">
        <f>'Ethernet Direct Access Costs'!E30+'Ethernet Direct Access Costs'!I30</f>
        <v>#VALUE!</v>
      </c>
      <c r="W7" s="68">
        <f>'Ethernet Direct Access Costs'!E31+'Ethernet Direct Access Costs'!I31</f>
        <v>0</v>
      </c>
      <c r="X7" s="68">
        <f>'Ethernet Direct Access Costs'!E32+'Ethernet Direct Access Costs'!I32</f>
        <v>0</v>
      </c>
      <c r="Y7" s="68">
        <f>'Ethernet Direct Access Costs'!E33+'Ethernet Direct Access Costs'!I33</f>
        <v>0</v>
      </c>
      <c r="Z7" s="68">
        <f>'Ethernet Direct Access Costs'!E34+'Ethernet Direct Access Costs'!I34</f>
        <v>0</v>
      </c>
      <c r="AA7" s="68">
        <f>'Ethernet Direct Access Costs'!E35+'Ethernet Direct Access Costs'!I35</f>
        <v>0</v>
      </c>
      <c r="AB7" s="68">
        <f>'Ethernet Direct Access Costs'!E36+'Ethernet Direct Access Costs'!I36</f>
        <v>0</v>
      </c>
      <c r="AC7" s="68">
        <f>'Ethernet Direct Access Costs'!E37+'Ethernet Direct Access Costs'!I37</f>
        <v>0</v>
      </c>
      <c r="AD7" s="68">
        <f>'Ethernet Direct Access Costs'!E38+'Ethernet Direct Access Costs'!I38</f>
        <v>0</v>
      </c>
      <c r="AE7" s="68">
        <f>'Ethernet Direct Access Costs'!E39+'Ethernet Direct Access Costs'!I39</f>
        <v>0</v>
      </c>
      <c r="AF7" s="68">
        <f>'Ethernet Direct Access Costs'!K20</f>
        <v>0</v>
      </c>
      <c r="AG7" s="37">
        <f>'Ethernet Direct Access Costs'!K21</f>
        <v>0</v>
      </c>
      <c r="AH7" s="37">
        <f>'Ethernet Direct Access Costs'!K22</f>
        <v>0</v>
      </c>
      <c r="AI7" s="37">
        <f>'Ethernet Direct Access Costs'!K23</f>
        <v>0</v>
      </c>
      <c r="AJ7" s="37" t="str">
        <f>'Ethernet Direct Access Costs'!K24</f>
        <v>Inputs : Do not delete</v>
      </c>
      <c r="AK7" s="37">
        <f>'Ethernet Direct Access Costs'!K25</f>
        <v>0</v>
      </c>
      <c r="AL7" s="37">
        <f>'Ethernet Direct Access Costs'!K26</f>
        <v>0</v>
      </c>
      <c r="AM7" s="37">
        <f>'Ethernet Direct Access Costs'!K27</f>
        <v>0</v>
      </c>
      <c r="AN7" s="37">
        <f>'Ethernet Direct Access Costs'!K28</f>
        <v>0</v>
      </c>
      <c r="AO7" s="37">
        <f>'Ethernet Direct Access Costs'!K29</f>
        <v>0</v>
      </c>
      <c r="AP7" s="37">
        <f>'Ethernet Direct Access Costs'!K30</f>
        <v>0</v>
      </c>
      <c r="AQ7" s="37">
        <f>'Ethernet Direct Access Costs'!K31</f>
        <v>0</v>
      </c>
      <c r="AR7" s="37">
        <f>'Ethernet Direct Access Costs'!K32</f>
        <v>0</v>
      </c>
      <c r="AS7" s="37">
        <f>'Ethernet Direct Access Costs'!K33</f>
        <v>0</v>
      </c>
      <c r="AT7" s="37">
        <f>'Ethernet Direct Access Costs'!K34</f>
        <v>0</v>
      </c>
      <c r="AU7" s="37">
        <f>'Ethernet Direct Access Costs'!K35</f>
        <v>0</v>
      </c>
      <c r="AV7" s="37">
        <f>'Ethernet Direct Access Costs'!K36</f>
        <v>0</v>
      </c>
      <c r="AW7" s="37">
        <f>'Ethernet Direct Access Costs'!K37</f>
        <v>0</v>
      </c>
      <c r="AX7" s="37">
        <f>'Ethernet Direct Access Costs'!K38</f>
        <v>0</v>
      </c>
      <c r="AY7" s="37">
        <f>'Ethernet Direct Access Costs'!K39</f>
        <v>0</v>
      </c>
    </row>
    <row r="8" spans="1:51" ht="15" customHeight="1" x14ac:dyDescent="0.2">
      <c r="A8" s="262"/>
      <c r="B8" s="73">
        <f>'Multi CP &amp; Installation Detail '!E12</f>
        <v>2</v>
      </c>
      <c r="C8" s="97" t="str">
        <f>IF(OR('Multi CP &amp; Installation Detail '!$I$6="No Product Selected",ISBLANK('Multi CP &amp; Installation Detail '!F12)),"",'Multi CP &amp; Installation Detail '!$I$6)</f>
        <v/>
      </c>
      <c r="D8" s="97" t="str">
        <f>IF(OR('Multi CP &amp; Installation Detail '!F12="No Service Selected",ISBLANK('Multi CP &amp; Installation Detail '!F12)),"",'Multi CP &amp; Installation Detail '!F12)</f>
        <v/>
      </c>
      <c r="E8" s="133" t="str">
        <f>IFERROR(IF(OR(D8="",D8="-"),"£         -",VLOOKUP(C8,$K$5:$AE$9,3,FALSE)),"-")</f>
        <v>£         -</v>
      </c>
      <c r="F8" s="134" t="str">
        <f>IFERROR(IF(OR(D8="",D8="-"),"-",IF('Multi CP &amp; Installation Detail '!K7="Term","Confirm Initial Term",VLOOKUP(C8,$K$7:$AY$9,23,FALSE))),"-")</f>
        <v>-</v>
      </c>
      <c r="G8" s="76"/>
      <c r="H8" s="261"/>
      <c r="K8" s="222" t="s">
        <v>14</v>
      </c>
      <c r="L8" s="37" t="str">
        <f>'Ethernet Connect Access Costs'!D18</f>
        <v>10Gb</v>
      </c>
      <c r="M8" s="37" t="str">
        <f>'Ethernet Connect Access Costs'!D19</f>
        <v>10Gb</v>
      </c>
      <c r="N8" s="37" t="str">
        <f>'Ethernet Connect Access Costs'!D20</f>
        <v>100Gb</v>
      </c>
      <c r="O8" s="37">
        <f>'Ethernet Connect Access Costs'!D21</f>
        <v>0</v>
      </c>
      <c r="P8" s="37">
        <f>'Ethernet Connect Access Costs'!D22</f>
        <v>0</v>
      </c>
      <c r="Q8" s="37">
        <f>'Ethernet Connect Access Costs'!D23</f>
        <v>0</v>
      </c>
      <c r="R8" s="37">
        <f>'Ethernet Connect Access Costs'!D24</f>
        <v>0</v>
      </c>
      <c r="S8" s="37">
        <f>'Ethernet Connect Access Costs'!D25</f>
        <v>0</v>
      </c>
      <c r="T8" s="37">
        <f>'Ethernet Connect Access Costs'!D26</f>
        <v>0</v>
      </c>
      <c r="U8" s="37">
        <f>'Ethernet Connect Access Costs'!D27</f>
        <v>0</v>
      </c>
      <c r="V8" s="37">
        <f>'Ethernet Connect Access Costs'!D28</f>
        <v>0</v>
      </c>
      <c r="W8" s="37">
        <f>'Ethernet Connect Access Costs'!D29</f>
        <v>0</v>
      </c>
      <c r="X8" s="37" t="str">
        <f>'Ethernet Connect Access Costs'!D30</f>
        <v>Connection</v>
      </c>
      <c r="Y8" s="37" t="e">
        <f>'Ethernet Connect Access Costs'!D31</f>
        <v>#N/A</v>
      </c>
      <c r="Z8" s="37">
        <f>'Ethernet Connect Access Costs'!D32</f>
        <v>0</v>
      </c>
      <c r="AA8" s="37">
        <f>'Ethernet Connect Access Costs'!D33</f>
        <v>0</v>
      </c>
      <c r="AB8" s="37">
        <f>'Ethernet Connect Access Costs'!D34</f>
        <v>0</v>
      </c>
      <c r="AC8" s="37">
        <f>'Ethernet Connect Access Costs'!D35</f>
        <v>0</v>
      </c>
      <c r="AD8" s="37">
        <f>'Ethernet Connect Access Costs'!D36</f>
        <v>0</v>
      </c>
      <c r="AE8" s="37">
        <f>'Ethernet Connect Access Costs'!D37</f>
        <v>0</v>
      </c>
      <c r="AF8" s="37">
        <f>'Ethernet Connect Access Costs'!G18</f>
        <v>0</v>
      </c>
      <c r="AG8" s="37">
        <f>'Ethernet Connect Access Costs'!G19</f>
        <v>0</v>
      </c>
      <c r="AH8" s="37">
        <f>'Ethernet Connect Access Costs'!G20</f>
        <v>0</v>
      </c>
      <c r="AI8" s="37">
        <f>'Ethernet Connect Access Costs'!G21</f>
        <v>0</v>
      </c>
      <c r="AJ8" s="37">
        <f>'Ethernet Connect Access Costs'!G22</f>
        <v>0</v>
      </c>
      <c r="AK8" s="37">
        <f>'Ethernet Connect Access Costs'!G23</f>
        <v>0</v>
      </c>
      <c r="AL8" s="37">
        <f>'Ethernet Connect Access Costs'!G24</f>
        <v>0</v>
      </c>
      <c r="AM8" s="37">
        <f>'Ethernet Connect Access Costs'!G25</f>
        <v>0</v>
      </c>
      <c r="AN8" s="37">
        <f>'Ethernet Connect Access Costs'!G26</f>
        <v>0</v>
      </c>
      <c r="AO8" s="37">
        <f>'Ethernet Connect Access Costs'!G27</f>
        <v>0</v>
      </c>
      <c r="AP8" s="37">
        <f>'Ethernet Connect Access Costs'!G28</f>
        <v>0</v>
      </c>
      <c r="AQ8" s="37">
        <f>'Ethernet Connect Access Costs'!G29</f>
        <v>0</v>
      </c>
      <c r="AR8" s="37" t="str">
        <f>'Ethernet Connect Access Costs'!G30</f>
        <v>Rental</v>
      </c>
      <c r="AS8" s="37" t="e">
        <f>'Ethernet Connect Access Costs'!G31</f>
        <v>#N/A</v>
      </c>
      <c r="AT8" s="37">
        <f>'Ethernet Connect Access Costs'!G32</f>
        <v>0</v>
      </c>
      <c r="AU8" s="37">
        <f>'Ethernet Connect Access Costs'!G33</f>
        <v>0</v>
      </c>
      <c r="AV8" s="37">
        <f>'Ethernet Connect Access Costs'!G34</f>
        <v>0</v>
      </c>
      <c r="AW8" s="37">
        <f>'Ethernet Connect Access Costs'!G35</f>
        <v>0</v>
      </c>
      <c r="AX8" s="37">
        <f>'Ethernet Connect Access Costs'!G36</f>
        <v>0</v>
      </c>
      <c r="AY8" s="37">
        <f>'Ethernet Connect Access Costs'!G37</f>
        <v>0</v>
      </c>
    </row>
    <row r="9" spans="1:51" ht="15" customHeight="1" x14ac:dyDescent="0.2">
      <c r="A9" s="262"/>
      <c r="B9" s="73">
        <f>'Multi CP &amp; Installation Detail '!E13</f>
        <v>3</v>
      </c>
      <c r="C9" s="97" t="str">
        <f>IF(OR('Multi CP &amp; Installation Detail '!$I$6="No Product Selected",ISBLANK('Multi CP &amp; Installation Detail '!F13)),"",'Multi CP &amp; Installation Detail '!$I$6)</f>
        <v/>
      </c>
      <c r="D9" s="97" t="str">
        <f>IF(OR('Multi CP &amp; Installation Detail '!F13="No Service Selected",ISBLANK('Multi CP &amp; Installation Detail '!F13)),"",'Multi CP &amp; Installation Detail '!F13)</f>
        <v/>
      </c>
      <c r="E9" s="133" t="str">
        <f>IFERROR(IF(OR(D9="",D9="-"),"£         -",VLOOKUP(C9,$K$5:$AE$9,4,FALSE)),"-")</f>
        <v>£         -</v>
      </c>
      <c r="F9" s="134" t="str">
        <f>IFERROR(IF(OR(D9="",D9="-"),"-",IF('Multi CP &amp; Installation Detail '!K8="Term","Confirm Initial Term",VLOOKUP(C9,$K$7:$AY$9,24,FALSE))),"-")</f>
        <v>-</v>
      </c>
      <c r="G9" s="76"/>
      <c r="H9" s="261"/>
      <c r="K9" s="223" t="s">
        <v>16</v>
      </c>
      <c r="L9" s="238" t="e">
        <f>OWAS!#REF!</f>
        <v>#REF!</v>
      </c>
      <c r="M9" s="238" t="e">
        <f>OWAS!#REF!</f>
        <v>#REF!</v>
      </c>
      <c r="N9" s="238" t="e">
        <f>OWAS!#REF!</f>
        <v>#REF!</v>
      </c>
      <c r="O9" s="238" t="e">
        <f>OWAS!#REF!</f>
        <v>#REF!</v>
      </c>
      <c r="P9" s="238" t="e">
        <f>OWAS!#REF!</f>
        <v>#REF!</v>
      </c>
      <c r="Q9" s="238" t="e">
        <f>OWAS!#REF!</f>
        <v>#REF!</v>
      </c>
      <c r="R9" s="238" t="e">
        <f>OWAS!#REF!</f>
        <v>#REF!</v>
      </c>
      <c r="S9" s="238" t="e">
        <f>OWAS!#REF!</f>
        <v>#REF!</v>
      </c>
      <c r="T9" s="238" t="e">
        <f>OWAS!#REF!</f>
        <v>#REF!</v>
      </c>
      <c r="U9" s="238" t="e">
        <f>OWAS!#REF!</f>
        <v>#REF!</v>
      </c>
      <c r="V9" s="238" t="e">
        <f>OWAS!#REF!</f>
        <v>#REF!</v>
      </c>
      <c r="W9" s="238" t="e">
        <f>OWAS!#REF!</f>
        <v>#REF!</v>
      </c>
      <c r="X9" s="238" t="e">
        <f>OWAS!#REF!</f>
        <v>#REF!</v>
      </c>
      <c r="Y9" s="238" t="e">
        <f>OWAS!#REF!</f>
        <v>#REF!</v>
      </c>
      <c r="Z9" s="238" t="e">
        <f>OWAS!#REF!</f>
        <v>#REF!</v>
      </c>
      <c r="AA9" s="238" t="e">
        <f>OWAS!#REF!</f>
        <v>#REF!</v>
      </c>
      <c r="AB9" s="238" t="e">
        <f>OWAS!#REF!</f>
        <v>#REF!</v>
      </c>
      <c r="AC9" s="238" t="e">
        <f>OWAS!#REF!</f>
        <v>#REF!</v>
      </c>
      <c r="AD9" s="238" t="e">
        <f>OWAS!#REF!</f>
        <v>#REF!</v>
      </c>
      <c r="AE9" s="238" t="e">
        <f>OWAS!#REF!</f>
        <v>#REF!</v>
      </c>
      <c r="AF9" s="37" t="e">
        <f>OWAS!#REF!</f>
        <v>#REF!</v>
      </c>
      <c r="AG9" s="37" t="e">
        <f>OWAS!#REF!</f>
        <v>#REF!</v>
      </c>
      <c r="AH9" s="37" t="e">
        <f>OWAS!#REF!</f>
        <v>#REF!</v>
      </c>
      <c r="AI9" s="37" t="e">
        <f>OWAS!#REF!</f>
        <v>#REF!</v>
      </c>
      <c r="AJ9" s="37" t="e">
        <f>OWAS!#REF!</f>
        <v>#REF!</v>
      </c>
      <c r="AK9" s="37" t="e">
        <f>OWAS!#REF!</f>
        <v>#REF!</v>
      </c>
      <c r="AL9" s="37" t="e">
        <f>OWAS!#REF!</f>
        <v>#REF!</v>
      </c>
      <c r="AM9" s="37" t="e">
        <f>OWAS!#REF!</f>
        <v>#REF!</v>
      </c>
      <c r="AN9" s="37" t="e">
        <f>OWAS!#REF!</f>
        <v>#REF!</v>
      </c>
      <c r="AO9" s="37" t="e">
        <f>OWAS!#REF!</f>
        <v>#REF!</v>
      </c>
      <c r="AP9" s="37" t="e">
        <f>OWAS!#REF!</f>
        <v>#REF!</v>
      </c>
      <c r="AQ9" s="37" t="e">
        <f>OWAS!#REF!</f>
        <v>#REF!</v>
      </c>
      <c r="AR9" s="37" t="e">
        <f>OWAS!#REF!</f>
        <v>#REF!</v>
      </c>
      <c r="AS9" s="37" t="e">
        <f>OWAS!#REF!</f>
        <v>#REF!</v>
      </c>
      <c r="AT9" s="37" t="e">
        <f>OWAS!#REF!</f>
        <v>#REF!</v>
      </c>
      <c r="AU9" s="37" t="e">
        <f>OWAS!#REF!</f>
        <v>#REF!</v>
      </c>
      <c r="AV9" s="37" t="e">
        <f>OWAS!#REF!</f>
        <v>#REF!</v>
      </c>
      <c r="AW9" s="37" t="e">
        <f>OWAS!#REF!</f>
        <v>#REF!</v>
      </c>
      <c r="AX9" s="37" t="e">
        <f>OWAS!#REF!</f>
        <v>#REF!</v>
      </c>
      <c r="AY9" s="37" t="e">
        <f>OWAS!#REF!</f>
        <v>#REF!</v>
      </c>
    </row>
    <row r="10" spans="1:51" ht="15" x14ac:dyDescent="0.2">
      <c r="A10" s="262"/>
      <c r="B10" s="73">
        <f>'Multi CP &amp; Installation Detail '!E14</f>
        <v>4</v>
      </c>
      <c r="C10" s="97" t="str">
        <f>IF(OR('Multi CP &amp; Installation Detail '!$I$6="No Product Selected",ISBLANK('Multi CP &amp; Installation Detail '!F14)),"",'Multi CP &amp; Installation Detail '!$I$6)</f>
        <v/>
      </c>
      <c r="D10" s="97" t="str">
        <f>IF(OR('Multi CP &amp; Installation Detail '!F14="No Service Selected",ISBLANK('Multi CP &amp; Installation Detail '!F14)),"",'Multi CP &amp; Installation Detail '!F14)</f>
        <v/>
      </c>
      <c r="E10" s="133" t="str">
        <f>IFERROR(IF(OR(D10="",D10="-"),"£         -",VLOOKUP(C10,$K$5:$AE$9,5,FALSE)),"-")</f>
        <v>£         -</v>
      </c>
      <c r="F10" s="134" t="str">
        <f>IFERROR(IF(OR(D10="",D10="-"),"-",IF('Multi CP &amp; Installation Detail '!K9="Term","Confirm Initial Term",VLOOKUP(C10,$K$7:$AY$9,25,FALSE))),"-")</f>
        <v>-</v>
      </c>
      <c r="G10" s="76"/>
      <c r="H10" s="261"/>
      <c r="O10" s="79"/>
      <c r="P10" s="51"/>
      <c r="R10" s="79"/>
      <c r="S10" s="77"/>
      <c r="U10" s="79"/>
      <c r="V10" s="77"/>
    </row>
    <row r="11" spans="1:51" ht="15" x14ac:dyDescent="0.2">
      <c r="A11" s="262"/>
      <c r="B11" s="73">
        <f>'Multi CP &amp; Installation Detail '!E15</f>
        <v>5</v>
      </c>
      <c r="C11" s="97" t="str">
        <f>IF(OR('Multi CP &amp; Installation Detail '!$I$6="No Product Selected",ISBLANK('Multi CP &amp; Installation Detail '!F15)),"",'Multi CP &amp; Installation Detail '!$I$6)</f>
        <v/>
      </c>
      <c r="D11" s="97" t="str">
        <f>IF(OR('Multi CP &amp; Installation Detail '!F15="No Service Selected",ISBLANK('Multi CP &amp; Installation Detail '!F15)),"",'Multi CP &amp; Installation Detail '!F15)</f>
        <v/>
      </c>
      <c r="E11" s="133" t="str">
        <f>IFERROR(IF(OR(D11="",D11="-"),"£         -",VLOOKUP(C11,$K$5:$AE$9,6,FALSE)),"-")</f>
        <v>£         -</v>
      </c>
      <c r="F11" s="134" t="str">
        <f>IFERROR(IF(OR(D11="",D11="-"),"-",IF('Multi CP &amp; Installation Detail '!K10="Term","Confirm Initial Term",VLOOKUP(C11,$K$7:$AY$9,26,FALSE))),"-")</f>
        <v>-</v>
      </c>
      <c r="G11" s="76"/>
      <c r="H11" s="261"/>
      <c r="O11" s="79"/>
      <c r="P11" s="51"/>
      <c r="R11" s="79"/>
      <c r="S11" s="77"/>
      <c r="U11" s="79"/>
      <c r="V11" s="77"/>
    </row>
    <row r="12" spans="1:51" ht="15" x14ac:dyDescent="0.2">
      <c r="A12" s="262"/>
      <c r="B12" s="73">
        <f>'Multi CP &amp; Installation Detail '!E16</f>
        <v>6</v>
      </c>
      <c r="C12" s="97" t="str">
        <f>IF(OR('Multi CP &amp; Installation Detail '!$I$6="No Product Selected",ISBLANK('Multi CP &amp; Installation Detail '!F16)),"",'Multi CP &amp; Installation Detail '!$I$6)</f>
        <v/>
      </c>
      <c r="D12" s="97" t="str">
        <f>IF(OR('Multi CP &amp; Installation Detail '!F16="No Service Selected",ISBLANK('Multi CP &amp; Installation Detail '!F16)),"",'Multi CP &amp; Installation Detail '!F16)</f>
        <v/>
      </c>
      <c r="E12" s="133" t="str">
        <f>IFERROR(IF(OR(D12="",D12="-"),"£         -",VLOOKUP(C12,$K$5:$AE$9,7,FALSE)),"-")</f>
        <v>£         -</v>
      </c>
      <c r="F12" s="134" t="str">
        <f>IFERROR(IF(OR(D12="",D12="-"),"-",IF('Multi CP &amp; Installation Detail '!K11="Term","Confirm Initial Term",VLOOKUP(C12,$K$7:$AY$9,27,FALSE))),"-")</f>
        <v>-</v>
      </c>
      <c r="G12" s="76"/>
      <c r="H12" s="261"/>
      <c r="O12" s="79"/>
      <c r="P12" s="51"/>
      <c r="R12" s="79"/>
      <c r="S12" s="77"/>
      <c r="U12" s="79"/>
      <c r="V12" s="77"/>
    </row>
    <row r="13" spans="1:51" ht="15" x14ac:dyDescent="0.2">
      <c r="A13" s="262"/>
      <c r="B13" s="73">
        <f>'Multi CP &amp; Installation Detail '!E17</f>
        <v>7</v>
      </c>
      <c r="C13" s="97" t="str">
        <f>IF(OR('Multi CP &amp; Installation Detail '!$I$6="No Product Selected",ISBLANK('Multi CP &amp; Installation Detail '!F17)),"",'Multi CP &amp; Installation Detail '!$I$6)</f>
        <v/>
      </c>
      <c r="D13" s="97" t="str">
        <f>IF(OR('Multi CP &amp; Installation Detail '!F17="No Service Selected",ISBLANK('Multi CP &amp; Installation Detail '!F17)),"",'Multi CP &amp; Installation Detail '!F17)</f>
        <v/>
      </c>
      <c r="E13" s="133" t="str">
        <f>IFERROR(IF(OR(D13="",D13="-"),"£         -",VLOOKUP(C13,$K$5:$AE$9,8,FALSE)),"-")</f>
        <v>£         -</v>
      </c>
      <c r="F13" s="134" t="str">
        <f>IFERROR(IF(OR(D13="",D13="-"),"-",IF('Multi CP &amp; Installation Detail '!K12="Term","Confirm Initial Term",VLOOKUP(C13,$K$7:$AY$9,28,FALSE))),"-")</f>
        <v>-</v>
      </c>
      <c r="G13" s="76"/>
      <c r="H13" s="261"/>
      <c r="O13" s="79"/>
      <c r="P13" s="51"/>
      <c r="R13" s="79"/>
      <c r="S13" s="77"/>
      <c r="U13" s="79"/>
      <c r="V13" s="77"/>
    </row>
    <row r="14" spans="1:51" ht="15" x14ac:dyDescent="0.2">
      <c r="A14" s="262"/>
      <c r="B14" s="73">
        <f>'Multi CP &amp; Installation Detail '!E18</f>
        <v>8</v>
      </c>
      <c r="C14" s="97" t="str">
        <f>IF(OR('Multi CP &amp; Installation Detail '!$I$6="No Product Selected",ISBLANK('Multi CP &amp; Installation Detail '!F18)),"",'Multi CP &amp; Installation Detail '!$I$6)</f>
        <v/>
      </c>
      <c r="D14" s="97" t="str">
        <f>IF(OR('Multi CP &amp; Installation Detail '!F18="No Service Selected",ISBLANK('Multi CP &amp; Installation Detail '!F18)),"",'Multi CP &amp; Installation Detail '!F18)</f>
        <v/>
      </c>
      <c r="E14" s="133" t="str">
        <f>IFERROR(IF(OR(D14="",D14="-"),"£         -",VLOOKUP(C14,$K$5:$AE$9,9,FALSE)),"-")</f>
        <v>£         -</v>
      </c>
      <c r="F14" s="134" t="str">
        <f>IFERROR(IF(OR(D14="",D14="-"),"-",IF('Multi CP &amp; Installation Detail '!K13="Term","Confirm Initial Term",VLOOKUP(C14,$K$7:$AY$9,29,FALSE))),"-")</f>
        <v>-</v>
      </c>
      <c r="G14" s="76"/>
      <c r="H14" s="261"/>
      <c r="O14" s="79"/>
      <c r="P14" s="51"/>
      <c r="R14" s="79"/>
      <c r="S14" s="77"/>
      <c r="U14" s="79"/>
      <c r="V14" s="77"/>
    </row>
    <row r="15" spans="1:51" ht="15" x14ac:dyDescent="0.2">
      <c r="A15" s="262"/>
      <c r="B15" s="73">
        <f>'Multi CP &amp; Installation Detail '!E19</f>
        <v>9</v>
      </c>
      <c r="C15" s="97" t="str">
        <f>IF(OR('Multi CP &amp; Installation Detail '!$I$6="No Product Selected",ISBLANK('Multi CP &amp; Installation Detail '!F19)),"",'Multi CP &amp; Installation Detail '!$I$6)</f>
        <v/>
      </c>
      <c r="D15" s="97" t="str">
        <f>IF(OR('Multi CP &amp; Installation Detail '!F19="No Service Selected",ISBLANK('Multi CP &amp; Installation Detail '!F19)),"",'Multi CP &amp; Installation Detail '!F19)</f>
        <v/>
      </c>
      <c r="E15" s="133" t="str">
        <f>IFERROR(IF(OR(D15="",D15="-"),"£         -",VLOOKUP(C15,$K$5:$AE$9,10,FALSE)),"-")</f>
        <v>£         -</v>
      </c>
      <c r="F15" s="134" t="str">
        <f>IFERROR(IF(OR(D15="",D15="-"),"-",IF('Multi CP &amp; Installation Detail '!K14="Term","Confirm Initial Term",VLOOKUP(C15,$K$7:$AY$9,30,FALSE))),"-")</f>
        <v>-</v>
      </c>
      <c r="G15" s="76"/>
      <c r="H15" s="261"/>
      <c r="O15" s="79"/>
      <c r="P15" s="51"/>
      <c r="R15" s="79"/>
      <c r="S15" s="77"/>
      <c r="U15" s="79"/>
      <c r="V15" s="77"/>
    </row>
    <row r="16" spans="1:51" ht="15" x14ac:dyDescent="0.2">
      <c r="A16" s="262"/>
      <c r="B16" s="73">
        <f>'Multi CP &amp; Installation Detail '!E20</f>
        <v>10</v>
      </c>
      <c r="C16" s="97" t="str">
        <f>IF(OR('Multi CP &amp; Installation Detail '!$I$6="No Product Selected",ISBLANK('Multi CP &amp; Installation Detail '!F20)),"",'Multi CP &amp; Installation Detail '!$I$6)</f>
        <v/>
      </c>
      <c r="D16" s="97" t="str">
        <f>IF(OR('Multi CP &amp; Installation Detail '!F20="No Service Selected",ISBLANK('Multi CP &amp; Installation Detail '!F20)),"",'Multi CP &amp; Installation Detail '!F20)</f>
        <v/>
      </c>
      <c r="E16" s="133" t="str">
        <f>IFERROR(IF(OR(D16="",D16="-"),"£         -",VLOOKUP(C16,$K$5:$AE$9,11,FALSE)),"-")</f>
        <v>£         -</v>
      </c>
      <c r="F16" s="134" t="str">
        <f>IFERROR(IF(OR(D16="",D16="-"),"-",IF('Multi CP &amp; Installation Detail '!K15="Term","Confirm Initial Term",VLOOKUP(C16,$K$7:$AY$9,31,FALSE))),"-")</f>
        <v>-</v>
      </c>
      <c r="G16" s="76"/>
      <c r="H16" s="261"/>
      <c r="O16" s="79"/>
      <c r="P16" s="51"/>
      <c r="R16" s="79"/>
      <c r="S16" s="77"/>
      <c r="U16" s="79"/>
      <c r="V16" s="77"/>
    </row>
    <row r="17" spans="1:22" ht="15" x14ac:dyDescent="0.2">
      <c r="A17" s="262"/>
      <c r="B17" s="73">
        <f>'Multi CP &amp; Installation Detail '!E21</f>
        <v>11</v>
      </c>
      <c r="C17" s="97" t="str">
        <f>IF(OR('Multi CP &amp; Installation Detail '!$I$6="No Product Selected",ISBLANK('Multi CP &amp; Installation Detail '!F21)),"",'Multi CP &amp; Installation Detail '!$I$6)</f>
        <v/>
      </c>
      <c r="D17" s="97" t="str">
        <f>IF(OR('Multi CP &amp; Installation Detail '!F21="No Service Selected",ISBLANK('Multi CP &amp; Installation Detail '!F21)),"",'Multi CP &amp; Installation Detail '!F21)</f>
        <v/>
      </c>
      <c r="E17" s="133" t="str">
        <f>IFERROR(IF(OR(D17="",D17="-"),"£         -",VLOOKUP(C17,$K$5:$AE$9,12,FALSE)),"-")</f>
        <v>£         -</v>
      </c>
      <c r="F17" s="134" t="str">
        <f>IFERROR(IF(OR(D17="",D17="-"),"-",IF('Multi CP &amp; Installation Detail '!K16="Term","Confirm Initial Term",VLOOKUP(C17,$K$7:$AY$9,32,FALSE))),"-")</f>
        <v>-</v>
      </c>
      <c r="G17" s="76"/>
      <c r="H17" s="261"/>
      <c r="O17" s="79"/>
      <c r="P17" s="51"/>
      <c r="R17" s="79"/>
      <c r="S17" s="77"/>
      <c r="U17" s="79"/>
      <c r="V17" s="77"/>
    </row>
    <row r="18" spans="1:22" ht="15" x14ac:dyDescent="0.2">
      <c r="A18" s="262"/>
      <c r="B18" s="73">
        <f>'Multi CP &amp; Installation Detail '!E22</f>
        <v>12</v>
      </c>
      <c r="C18" s="97" t="str">
        <f>IF(OR('Multi CP &amp; Installation Detail '!$I$6="No Product Selected",ISBLANK('Multi CP &amp; Installation Detail '!F22)),"",'Multi CP &amp; Installation Detail '!$I$6)</f>
        <v/>
      </c>
      <c r="D18" s="97" t="str">
        <f>IF(OR('Multi CP &amp; Installation Detail '!F22="No Service Selected",ISBLANK('Multi CP &amp; Installation Detail '!F22)),"",'Multi CP &amp; Installation Detail '!F22)</f>
        <v/>
      </c>
      <c r="E18" s="133" t="str">
        <f>IFERROR(IF(OR(D18="",D18="-"),"£         -",VLOOKUP(C18,$K$5:$AE$9,13,FALSE)),"-")</f>
        <v>£         -</v>
      </c>
      <c r="F18" s="134" t="str">
        <f>IFERROR(IF(OR(D18="",D18="-"),"-",IF('Multi CP &amp; Installation Detail '!K17="Term","Confirm Initial Term",VLOOKUP(C18,$K$7:$AY$9,33,FALSE))),"-")</f>
        <v>-</v>
      </c>
      <c r="G18" s="76"/>
      <c r="H18" s="261"/>
      <c r="O18" s="79"/>
      <c r="P18" s="51"/>
      <c r="R18" s="79"/>
      <c r="S18" s="77"/>
      <c r="U18" s="79"/>
      <c r="V18" s="77"/>
    </row>
    <row r="19" spans="1:22" ht="15" x14ac:dyDescent="0.2">
      <c r="A19" s="262"/>
      <c r="B19" s="73">
        <f>'Multi CP &amp; Installation Detail '!E23</f>
        <v>13</v>
      </c>
      <c r="C19" s="97" t="str">
        <f>IF(OR('Multi CP &amp; Installation Detail '!$I$6="No Product Selected",ISBLANK('Multi CP &amp; Installation Detail '!F23)),"",'Multi CP &amp; Installation Detail '!$I$6)</f>
        <v/>
      </c>
      <c r="D19" s="97" t="str">
        <f>IF(OR('Multi CP &amp; Installation Detail '!F23="No Service Selected",ISBLANK('Multi CP &amp; Installation Detail '!F23)),"",'Multi CP &amp; Installation Detail '!F23)</f>
        <v/>
      </c>
      <c r="E19" s="133" t="str">
        <f>IFERROR(IF(OR(D19="",D19="-"),"£         -",VLOOKUP(C19,$K$5:$AE$9,14,FALSE)),"-")</f>
        <v>£         -</v>
      </c>
      <c r="F19" s="134" t="str">
        <f>IFERROR(IF(OR(D19="",D19="-"),"-",IF('Multi CP &amp; Installation Detail '!K18="Term","Confirm Initial Term",VLOOKUP(C19,$K$7:$AY$9,34,FALSE))),"-")</f>
        <v>-</v>
      </c>
      <c r="G19" s="76"/>
      <c r="H19" s="261"/>
      <c r="O19" s="79"/>
      <c r="P19" s="51"/>
      <c r="R19" s="79"/>
      <c r="S19" s="77"/>
      <c r="U19" s="79"/>
      <c r="V19" s="77"/>
    </row>
    <row r="20" spans="1:22" ht="15" x14ac:dyDescent="0.2">
      <c r="A20" s="262"/>
      <c r="B20" s="73">
        <f>'Multi CP &amp; Installation Detail '!E24</f>
        <v>14</v>
      </c>
      <c r="C20" s="97" t="str">
        <f>IF(OR('Multi CP &amp; Installation Detail '!$I$6="No Product Selected",ISBLANK('Multi CP &amp; Installation Detail '!F24)),"",'Multi CP &amp; Installation Detail '!$I$6)</f>
        <v/>
      </c>
      <c r="D20" s="97" t="str">
        <f>IF(OR('Multi CP &amp; Installation Detail '!F24="No Service Selected",ISBLANK('Multi CP &amp; Installation Detail '!F24)),"",'Multi CP &amp; Installation Detail '!F24)</f>
        <v/>
      </c>
      <c r="E20" s="133" t="str">
        <f>IFERROR(IF(OR(D20="",D20="-"),"£         -",VLOOKUP(C20,$K$5:$AE$9,15,FALSE)),"-")</f>
        <v>£         -</v>
      </c>
      <c r="F20" s="134" t="str">
        <f>IFERROR(IF(OR(D20="",D20="-"),"-",IF('Multi CP &amp; Installation Detail '!K19="Term","Confirm Initial Term",VLOOKUP(C20,$K$7:$AY$9,35,FALSE))),"-")</f>
        <v>-</v>
      </c>
      <c r="G20" s="76"/>
      <c r="H20" s="261"/>
      <c r="O20" s="79"/>
      <c r="P20" s="51"/>
      <c r="R20" s="79"/>
      <c r="S20" s="77"/>
      <c r="U20" s="79"/>
      <c r="V20" s="77"/>
    </row>
    <row r="21" spans="1:22" ht="15" x14ac:dyDescent="0.2">
      <c r="A21" s="261"/>
      <c r="B21" s="73">
        <f>'Multi CP &amp; Installation Detail '!E25</f>
        <v>15</v>
      </c>
      <c r="C21" s="97" t="str">
        <f>IF(OR('Multi CP &amp; Installation Detail '!$I$6="No Product Selected",ISBLANK('Multi CP &amp; Installation Detail '!F25)),"",'Multi CP &amp; Installation Detail '!$I$6)</f>
        <v/>
      </c>
      <c r="D21" s="97" t="str">
        <f>IF(OR('Multi CP &amp; Installation Detail '!F25="No Service Selected",ISBLANK('Multi CP &amp; Installation Detail '!F25)),"",'Multi CP &amp; Installation Detail '!F25)</f>
        <v/>
      </c>
      <c r="E21" s="133" t="str">
        <f>IFERROR(IF(OR(D21="",D21="-"),"£         -",VLOOKUP(C21,$K$5:$AE$9,16,FALSE)),"-")</f>
        <v>£         -</v>
      </c>
      <c r="F21" s="134" t="str">
        <f>IFERROR(IF(OR(D21="",D21="-"),"-",IF('Multi CP &amp; Installation Detail '!K20="Term","Confirm Initial Term",VLOOKUP(C21,$K$7:$AY$9,36,FALSE))),"-")</f>
        <v>-</v>
      </c>
      <c r="G21" s="76"/>
      <c r="H21" s="261"/>
      <c r="K21" s="37" t="e" cm="1">
        <f t="array" ref="K21">cou</f>
        <v>#NAME?</v>
      </c>
      <c r="O21" s="79"/>
      <c r="P21" s="51"/>
      <c r="R21" s="79"/>
      <c r="S21" s="77"/>
      <c r="U21" s="79"/>
      <c r="V21" s="77"/>
    </row>
    <row r="22" spans="1:22" ht="15" x14ac:dyDescent="0.2">
      <c r="A22" s="261"/>
      <c r="B22" s="73">
        <f>'Multi CP &amp; Installation Detail '!E26</f>
        <v>16</v>
      </c>
      <c r="C22" s="97" t="str">
        <f>IF(OR('Multi CP &amp; Installation Detail '!$I$6="No Product Selected",ISBLANK('Multi CP &amp; Installation Detail '!F26)),"",'Multi CP &amp; Installation Detail '!$I$6)</f>
        <v/>
      </c>
      <c r="D22" s="97" t="str">
        <f>IF(OR('Multi CP &amp; Installation Detail '!F26="No Service Selected",ISBLANK('Multi CP &amp; Installation Detail '!F26)),"",'Multi CP &amp; Installation Detail '!F26)</f>
        <v/>
      </c>
      <c r="E22" s="133" t="str">
        <f>IFERROR(IF(OR(D22="",D22="-"),"£         -",VLOOKUP(C22,$K$5:$AE$9,17,FALSE)),"-")</f>
        <v>£         -</v>
      </c>
      <c r="F22" s="134" t="str">
        <f>IFERROR(IF(OR(D22="",D22="-"),"-",IF('Multi CP &amp; Installation Detail '!K21="Term","Confirm Initial Term",VLOOKUP(C22,$K$7:$AY$9,37,FALSE))),"-")</f>
        <v>-</v>
      </c>
      <c r="G22" s="76"/>
      <c r="H22" s="261"/>
      <c r="O22" s="79"/>
      <c r="P22" s="51"/>
      <c r="R22" s="79"/>
      <c r="S22" s="77"/>
      <c r="U22" s="79"/>
      <c r="V22" s="77"/>
    </row>
    <row r="23" spans="1:22" ht="15" x14ac:dyDescent="0.2">
      <c r="A23" s="261"/>
      <c r="B23" s="73">
        <f>'Multi CP &amp; Installation Detail '!E27</f>
        <v>17</v>
      </c>
      <c r="C23" s="97" t="str">
        <f>IF(OR('Multi CP &amp; Installation Detail '!$I$6="No Product Selected",ISBLANK('Multi CP &amp; Installation Detail '!F27)),"",'Multi CP &amp; Installation Detail '!$I$6)</f>
        <v/>
      </c>
      <c r="D23" s="97" t="str">
        <f>IF(OR('Multi CP &amp; Installation Detail '!F27="No Service Selected",ISBLANK('Multi CP &amp; Installation Detail '!F27)),"",'Multi CP &amp; Installation Detail '!F27)</f>
        <v/>
      </c>
      <c r="E23" s="133" t="str">
        <f>IFERROR(IF(OR(D23="",D23="-"),"£         -",VLOOKUP(C23,$K$5:$AE$9,18,FALSE)),"-")</f>
        <v>£         -</v>
      </c>
      <c r="F23" s="134" t="str">
        <f>IFERROR(IF(OR(D23="",D23="-"),"-",IF('Multi CP &amp; Installation Detail '!K22="Term","Confirm Initial Term",VLOOKUP(C23,$K$7:$AY$9,38,FALSE))),"-")</f>
        <v>-</v>
      </c>
      <c r="G23" s="76"/>
      <c r="H23" s="261"/>
      <c r="O23" s="79"/>
      <c r="P23" s="51"/>
      <c r="R23" s="79"/>
      <c r="S23" s="77"/>
      <c r="U23" s="79"/>
      <c r="V23" s="77"/>
    </row>
    <row r="24" spans="1:22" ht="15" x14ac:dyDescent="0.2">
      <c r="A24" s="261"/>
      <c r="B24" s="73">
        <f>'Multi CP &amp; Installation Detail '!E28</f>
        <v>18</v>
      </c>
      <c r="C24" s="97" t="str">
        <f>IF(OR('Multi CP &amp; Installation Detail '!$I$6="No Product Selected",ISBLANK('Multi CP &amp; Installation Detail '!F28)),"",'Multi CP &amp; Installation Detail '!$I$6)</f>
        <v/>
      </c>
      <c r="D24" s="97" t="str">
        <f>IF(OR('Multi CP &amp; Installation Detail '!F28="No Service Selected",ISBLANK('Multi CP &amp; Installation Detail '!F28)),"",'Multi CP &amp; Installation Detail '!F28)</f>
        <v/>
      </c>
      <c r="E24" s="133" t="str">
        <f>IFERROR(IF(OR(D24="",D24="-"),"£         -",VLOOKUP(C24,$K$5:$AE$9,19,FALSE)),"-")</f>
        <v>£         -</v>
      </c>
      <c r="F24" s="134" t="str">
        <f>IFERROR(IF(OR(D24="",D24="-"),"-",IF('Multi CP &amp; Installation Detail '!K23="Term","Confirm Initial Term",VLOOKUP(C24,$K$7:$AY$9,39,FALSE))),"-")</f>
        <v>-</v>
      </c>
      <c r="G24" s="76"/>
      <c r="H24" s="261"/>
      <c r="O24" s="79"/>
      <c r="P24" s="51"/>
      <c r="R24" s="79"/>
      <c r="S24" s="77"/>
      <c r="U24" s="79"/>
      <c r="V24" s="77"/>
    </row>
    <row r="25" spans="1:22" ht="15" x14ac:dyDescent="0.2">
      <c r="A25" s="261"/>
      <c r="B25" s="73">
        <f>'Multi CP &amp; Installation Detail '!E29</f>
        <v>19</v>
      </c>
      <c r="C25" s="97" t="str">
        <f>IF(OR('Multi CP &amp; Installation Detail '!$I$6="No Product Selected",ISBLANK('Multi CP &amp; Installation Detail '!F29)),"",'Multi CP &amp; Installation Detail '!$I$6)</f>
        <v/>
      </c>
      <c r="D25" s="97" t="str">
        <f>IF(OR('Multi CP &amp; Installation Detail '!F29="No Service Selected",ISBLANK('Multi CP &amp; Installation Detail '!F29)),"",'Multi CP &amp; Installation Detail '!F29)</f>
        <v/>
      </c>
      <c r="E25" s="133" t="str">
        <f>IFERROR(IF(OR(D25="",D25="-"),"£         -",VLOOKUP(C25,$K$5:$AE$9,20,FALSE)),"-")</f>
        <v>£         -</v>
      </c>
      <c r="F25" s="134" t="str">
        <f>IFERROR(IF(OR(D25="",D25="-"),"-",IF('Multi CP &amp; Installation Detail '!K24="Term","Confirm Initial Term",VLOOKUP(C25,$K$7:$AY$9,40,FALSE))),"-")</f>
        <v>-</v>
      </c>
      <c r="G25" s="76"/>
      <c r="H25" s="261"/>
      <c r="O25" s="79"/>
      <c r="P25" s="51"/>
      <c r="R25" s="79"/>
      <c r="S25" s="77"/>
      <c r="U25" s="79"/>
      <c r="V25" s="77"/>
    </row>
    <row r="26" spans="1:22" ht="18" customHeight="1" x14ac:dyDescent="0.2">
      <c r="A26" s="261"/>
      <c r="B26" s="73">
        <f>'Multi CP &amp; Installation Detail '!E30</f>
        <v>20</v>
      </c>
      <c r="C26" s="97" t="str">
        <f>IF(OR('Multi CP &amp; Installation Detail '!$I$6="No Product Selected",ISBLANK('Multi CP &amp; Installation Detail '!F30)),"",'Multi CP &amp; Installation Detail '!$I$6)</f>
        <v/>
      </c>
      <c r="D26" s="97" t="str">
        <f>IF(OR('Multi CP &amp; Installation Detail '!F30="No Service Selected",ISBLANK('Multi CP &amp; Installation Detail '!F30)),"",'Multi CP &amp; Installation Detail '!F30)</f>
        <v/>
      </c>
      <c r="E26" s="133" t="str">
        <f>IFERROR(IF(OR(D26="",D26="-"),"£         -",VLOOKUP(C26,$K$5:$AE$9,21,FALSE)),"-")</f>
        <v>£         -</v>
      </c>
      <c r="F26" s="134" t="str">
        <f>IFERROR(IF(OR(D26="",D26="-"),"-",IF('Multi CP &amp; Installation Detail '!K25="Term","Confirm Initial Term",VLOOKUP(C26,$K$7:$AY$9,41,FALSE))),"-")</f>
        <v>-</v>
      </c>
      <c r="G26" s="76"/>
      <c r="H26" s="261"/>
      <c r="O26" s="79"/>
      <c r="P26" s="77"/>
      <c r="R26" s="79"/>
      <c r="S26" s="77"/>
      <c r="U26" s="79"/>
      <c r="V26" s="77"/>
    </row>
    <row r="27" spans="1:22" ht="15" x14ac:dyDescent="0.25">
      <c r="A27" s="261"/>
      <c r="B27" s="73"/>
      <c r="C27" s="80"/>
      <c r="D27" s="80"/>
      <c r="E27" s="80"/>
      <c r="F27" s="203"/>
      <c r="G27" s="76"/>
      <c r="H27" s="261"/>
      <c r="M27" s="131"/>
      <c r="O27" s="79"/>
      <c r="P27" s="77"/>
      <c r="R27" s="79"/>
      <c r="S27" s="77"/>
      <c r="U27" s="79"/>
      <c r="V27" s="77"/>
    </row>
    <row r="28" spans="1:22" ht="15" x14ac:dyDescent="0.25">
      <c r="A28" s="261"/>
      <c r="B28" s="73"/>
      <c r="C28" s="92" t="s">
        <v>117</v>
      </c>
      <c r="D28" s="80"/>
      <c r="E28" s="80"/>
      <c r="F28" s="203"/>
      <c r="G28" s="76"/>
      <c r="H28" s="261"/>
      <c r="M28" s="131" t="e">
        <f>#REF!</f>
        <v>#REF!</v>
      </c>
      <c r="O28" s="79"/>
      <c r="P28" s="77"/>
      <c r="R28" s="79"/>
      <c r="S28" s="77"/>
      <c r="U28" s="79"/>
      <c r="V28" s="77"/>
    </row>
    <row r="29" spans="1:22" x14ac:dyDescent="0.2">
      <c r="A29" s="261"/>
      <c r="B29" s="73"/>
      <c r="C29" s="183" t="s">
        <v>18</v>
      </c>
      <c r="D29" s="81"/>
      <c r="E29" s="80"/>
      <c r="F29" s="80"/>
      <c r="G29" s="76"/>
      <c r="H29" s="261"/>
      <c r="L29" s="238"/>
      <c r="M29" s="77"/>
      <c r="O29" s="79"/>
      <c r="P29" s="77"/>
      <c r="R29" s="79"/>
      <c r="S29" s="77"/>
      <c r="U29" s="79"/>
      <c r="V29" s="77"/>
    </row>
    <row r="30" spans="1:22" x14ac:dyDescent="0.2">
      <c r="A30" s="261"/>
      <c r="B30" s="73"/>
      <c r="C30" s="184" t="s">
        <v>60</v>
      </c>
      <c r="D30" s="82"/>
      <c r="E30" s="80"/>
      <c r="F30" s="80"/>
      <c r="G30" s="76"/>
      <c r="H30" s="261"/>
      <c r="M30" s="77"/>
      <c r="O30" s="79"/>
      <c r="P30" s="77"/>
      <c r="R30" s="79"/>
      <c r="S30" s="77"/>
      <c r="U30" s="79"/>
      <c r="V30" s="77"/>
    </row>
    <row r="31" spans="1:22" x14ac:dyDescent="0.2">
      <c r="A31" s="261"/>
      <c r="B31" s="73"/>
      <c r="C31" s="184" t="s">
        <v>120</v>
      </c>
      <c r="D31" s="82"/>
      <c r="E31" s="80"/>
      <c r="F31" s="80"/>
      <c r="G31" s="76"/>
      <c r="H31" s="261"/>
      <c r="M31" s="77"/>
      <c r="O31" s="79"/>
      <c r="P31" s="77"/>
      <c r="R31" s="79"/>
      <c r="S31" s="77"/>
      <c r="U31" s="79"/>
      <c r="V31" s="77"/>
    </row>
    <row r="32" spans="1:22" ht="15" x14ac:dyDescent="0.2">
      <c r="A32" s="261"/>
      <c r="B32" s="73"/>
      <c r="C32" s="184" t="s">
        <v>66</v>
      </c>
      <c r="D32" s="82"/>
      <c r="E32" s="80"/>
      <c r="F32" s="75"/>
      <c r="G32" s="76"/>
      <c r="H32" s="261"/>
      <c r="K32" s="117" t="s">
        <v>167</v>
      </c>
      <c r="L32" s="117" t="s">
        <v>122</v>
      </c>
      <c r="M32" s="77"/>
      <c r="O32" s="79"/>
      <c r="P32" s="77"/>
      <c r="R32" s="79"/>
      <c r="S32" s="77"/>
      <c r="U32" s="79"/>
      <c r="V32" s="77"/>
    </row>
    <row r="33" spans="1:22" x14ac:dyDescent="0.2">
      <c r="A33" s="261"/>
      <c r="B33" s="73"/>
      <c r="C33" s="184" t="s">
        <v>69</v>
      </c>
      <c r="D33" s="82"/>
      <c r="E33" s="80"/>
      <c r="F33" s="80"/>
      <c r="G33" s="76"/>
      <c r="H33" s="261"/>
      <c r="K33" s="79" t="s">
        <v>118</v>
      </c>
      <c r="L33" s="79" t="s">
        <v>123</v>
      </c>
      <c r="M33" s="77"/>
      <c r="O33" s="79"/>
      <c r="P33" s="77"/>
      <c r="R33" s="79"/>
      <c r="S33" s="77"/>
      <c r="U33" s="79"/>
      <c r="V33" s="77"/>
    </row>
    <row r="34" spans="1:22" x14ac:dyDescent="0.2">
      <c r="A34" s="261"/>
      <c r="B34" s="73"/>
      <c r="C34" s="184" t="s">
        <v>72</v>
      </c>
      <c r="D34" s="82"/>
      <c r="E34" s="80"/>
      <c r="F34" s="80"/>
      <c r="G34" s="76"/>
      <c r="H34" s="261"/>
      <c r="K34" s="79" t="s">
        <v>119</v>
      </c>
      <c r="L34" s="79" t="s">
        <v>124</v>
      </c>
      <c r="M34" s="77"/>
      <c r="O34" s="79"/>
      <c r="P34" s="77"/>
      <c r="R34" s="79"/>
      <c r="S34" s="77"/>
      <c r="U34" s="79"/>
      <c r="V34" s="77"/>
    </row>
    <row r="35" spans="1:22" ht="16.899999999999999" customHeight="1" x14ac:dyDescent="0.2">
      <c r="A35" s="261"/>
      <c r="B35" s="73"/>
      <c r="C35" s="185" t="s">
        <v>75</v>
      </c>
      <c r="D35" s="83"/>
      <c r="E35" s="75"/>
      <c r="F35" s="75"/>
      <c r="G35" s="76"/>
      <c r="H35" s="261"/>
      <c r="K35" s="79" t="s">
        <v>121</v>
      </c>
      <c r="L35" s="79" t="s">
        <v>126</v>
      </c>
      <c r="M35" s="77"/>
      <c r="O35" s="79"/>
      <c r="P35" s="77"/>
      <c r="R35" s="79"/>
      <c r="S35" s="77"/>
      <c r="U35" s="79"/>
      <c r="V35" s="77"/>
    </row>
    <row r="36" spans="1:22" ht="3" customHeight="1" x14ac:dyDescent="0.2">
      <c r="A36" s="261"/>
      <c r="B36" s="73"/>
      <c r="C36" s="80"/>
      <c r="D36" s="80"/>
      <c r="E36" s="80"/>
      <c r="F36" s="75"/>
      <c r="G36" s="76"/>
      <c r="H36" s="261"/>
      <c r="M36" s="77"/>
      <c r="O36" s="79"/>
      <c r="P36" s="77"/>
      <c r="R36" s="79"/>
      <c r="S36" s="77"/>
      <c r="U36" s="79"/>
      <c r="V36" s="77"/>
    </row>
    <row r="37" spans="1:22" x14ac:dyDescent="0.2">
      <c r="A37" s="262"/>
      <c r="B37" s="38"/>
      <c r="C37" s="183" t="s">
        <v>125</v>
      </c>
      <c r="D37" s="81"/>
      <c r="E37" s="80"/>
      <c r="F37" s="75"/>
      <c r="G37" s="84"/>
      <c r="H37" s="262"/>
      <c r="M37" s="77"/>
      <c r="O37" s="79"/>
      <c r="P37" s="77"/>
      <c r="R37" s="79"/>
      <c r="S37" s="77"/>
      <c r="U37" s="79"/>
      <c r="V37" s="77"/>
    </row>
    <row r="38" spans="1:22" x14ac:dyDescent="0.2">
      <c r="A38" s="262"/>
      <c r="B38" s="85"/>
      <c r="C38" s="185" t="s">
        <v>122</v>
      </c>
      <c r="D38" s="83"/>
      <c r="E38" s="75"/>
      <c r="F38" s="75"/>
      <c r="G38" s="84"/>
      <c r="H38" s="262"/>
      <c r="L38" s="79"/>
      <c r="M38" s="77"/>
      <c r="O38" s="79"/>
      <c r="P38" s="77"/>
      <c r="R38" s="79"/>
      <c r="S38" s="77"/>
      <c r="U38" s="79"/>
      <c r="V38" s="77"/>
    </row>
    <row r="39" spans="1:22" x14ac:dyDescent="0.2">
      <c r="A39" s="262"/>
      <c r="B39" s="85"/>
      <c r="C39" s="80"/>
      <c r="D39" s="80"/>
      <c r="E39" s="75"/>
      <c r="F39" s="75"/>
      <c r="G39" s="84"/>
      <c r="H39" s="262"/>
      <c r="L39" s="79"/>
      <c r="M39" s="77"/>
      <c r="O39" s="79"/>
      <c r="P39" s="77"/>
      <c r="R39" s="79"/>
      <c r="S39" s="77"/>
      <c r="U39" s="79"/>
      <c r="V39" s="77"/>
    </row>
    <row r="40" spans="1:22" x14ac:dyDescent="0.2">
      <c r="A40" s="262"/>
      <c r="B40" s="85"/>
      <c r="C40" s="93"/>
      <c r="D40" s="75"/>
      <c r="E40" s="86"/>
      <c r="F40" s="75"/>
      <c r="G40" s="84"/>
      <c r="H40" s="262"/>
      <c r="L40" s="79"/>
      <c r="M40" s="77"/>
      <c r="O40" s="79"/>
      <c r="P40" s="77"/>
      <c r="R40" s="79"/>
      <c r="S40" s="77"/>
      <c r="U40" s="79"/>
      <c r="V40" s="77"/>
    </row>
    <row r="41" spans="1:22" ht="15" x14ac:dyDescent="0.2">
      <c r="A41" s="262"/>
      <c r="B41" s="85"/>
      <c r="C41" s="92" t="s">
        <v>127</v>
      </c>
      <c r="D41" s="80"/>
      <c r="E41" s="86"/>
      <c r="F41" s="75"/>
      <c r="G41" s="84"/>
      <c r="H41" s="262"/>
      <c r="L41" s="79"/>
      <c r="M41" s="77"/>
      <c r="O41" s="79"/>
      <c r="P41" s="77"/>
      <c r="R41" s="79"/>
      <c r="S41" s="77"/>
      <c r="U41" s="79"/>
      <c r="V41" s="77"/>
    </row>
    <row r="42" spans="1:22" x14ac:dyDescent="0.2">
      <c r="A42" s="262"/>
      <c r="B42" s="85"/>
      <c r="C42" s="328"/>
      <c r="D42" s="329"/>
      <c r="E42" s="329"/>
      <c r="F42" s="330"/>
      <c r="G42" s="84"/>
      <c r="H42" s="262"/>
      <c r="L42" s="79"/>
      <c r="M42" s="77"/>
      <c r="O42" s="79"/>
      <c r="P42" s="77"/>
      <c r="R42" s="79"/>
      <c r="S42" s="77"/>
      <c r="U42" s="79"/>
      <c r="V42" s="77"/>
    </row>
    <row r="43" spans="1:22" x14ac:dyDescent="0.2">
      <c r="A43" s="262"/>
      <c r="B43" s="85"/>
      <c r="C43" s="331"/>
      <c r="D43" s="332"/>
      <c r="E43" s="332"/>
      <c r="F43" s="333"/>
      <c r="G43" s="84"/>
      <c r="H43" s="262"/>
      <c r="R43" s="79"/>
      <c r="S43" s="87"/>
      <c r="U43" s="79"/>
      <c r="V43" s="87"/>
    </row>
    <row r="44" spans="1:22" ht="14.65" customHeight="1" x14ac:dyDescent="0.2">
      <c r="A44" s="262"/>
      <c r="B44" s="85"/>
      <c r="C44" s="331"/>
      <c r="D44" s="332"/>
      <c r="E44" s="332"/>
      <c r="F44" s="333"/>
      <c r="G44" s="84"/>
      <c r="H44" s="262"/>
      <c r="R44" s="79"/>
      <c r="S44" s="87"/>
      <c r="U44" s="79"/>
      <c r="V44" s="87"/>
    </row>
    <row r="45" spans="1:22" x14ac:dyDescent="0.2">
      <c r="A45" s="262"/>
      <c r="B45" s="85"/>
      <c r="C45" s="331"/>
      <c r="D45" s="332"/>
      <c r="E45" s="332"/>
      <c r="F45" s="333"/>
      <c r="G45" s="84"/>
      <c r="H45" s="262"/>
      <c r="R45" s="79"/>
      <c r="S45" s="87"/>
      <c r="U45" s="79"/>
      <c r="V45" s="87"/>
    </row>
    <row r="46" spans="1:22" x14ac:dyDescent="0.2">
      <c r="A46" s="262"/>
      <c r="B46" s="85"/>
      <c r="C46" s="334"/>
      <c r="D46" s="335"/>
      <c r="E46" s="335"/>
      <c r="F46" s="336"/>
      <c r="G46" s="84"/>
      <c r="H46" s="262"/>
      <c r="N46" s="88"/>
      <c r="R46" s="79"/>
      <c r="S46" s="87"/>
      <c r="U46" s="79"/>
      <c r="V46" s="87"/>
    </row>
    <row r="47" spans="1:22" x14ac:dyDescent="0.2">
      <c r="A47" s="262"/>
      <c r="B47" s="85"/>
      <c r="C47" s="75" t="s">
        <v>129</v>
      </c>
      <c r="D47" s="80"/>
      <c r="E47" s="80"/>
      <c r="F47" s="80"/>
      <c r="G47" s="84"/>
      <c r="H47" s="262"/>
      <c r="N47" s="88"/>
    </row>
    <row r="48" spans="1:22" x14ac:dyDescent="0.2">
      <c r="A48" s="262"/>
      <c r="B48" s="85"/>
      <c r="C48" s="75"/>
      <c r="D48" s="80"/>
      <c r="E48" s="80"/>
      <c r="F48" s="80"/>
      <c r="G48" s="84"/>
      <c r="H48" s="262"/>
      <c r="N48" s="88"/>
    </row>
    <row r="49" spans="1:14" x14ac:dyDescent="0.2">
      <c r="A49" s="262"/>
      <c r="B49" s="85"/>
      <c r="C49" s="80"/>
      <c r="D49" s="80"/>
      <c r="E49" s="80"/>
      <c r="F49" s="80"/>
      <c r="G49" s="84"/>
      <c r="H49" s="262"/>
      <c r="N49" s="88"/>
    </row>
    <row r="50" spans="1:14" x14ac:dyDescent="0.2">
      <c r="A50" s="262"/>
      <c r="B50" s="85"/>
      <c r="C50" s="80"/>
      <c r="D50" s="80"/>
      <c r="E50" s="80"/>
      <c r="F50" s="80"/>
      <c r="G50" s="84"/>
      <c r="H50" s="262"/>
    </row>
    <row r="51" spans="1:14" x14ac:dyDescent="0.2">
      <c r="A51" s="262"/>
      <c r="B51" s="85"/>
      <c r="C51" s="80"/>
      <c r="D51" s="80"/>
      <c r="E51" s="80"/>
      <c r="F51" s="80"/>
      <c r="G51" s="84"/>
      <c r="H51" s="262"/>
    </row>
    <row r="52" spans="1:14" ht="15" thickBot="1" x14ac:dyDescent="0.25">
      <c r="A52" s="262"/>
      <c r="B52" s="89"/>
      <c r="C52" s="90"/>
      <c r="D52" s="90"/>
      <c r="E52" s="90"/>
      <c r="F52" s="90"/>
      <c r="G52" s="91"/>
      <c r="H52" s="262"/>
    </row>
    <row r="53" spans="1:14" x14ac:dyDescent="0.2">
      <c r="A53" s="262"/>
      <c r="B53" s="262"/>
      <c r="C53" s="262"/>
      <c r="D53" s="262"/>
      <c r="E53" s="262"/>
      <c r="F53" s="262"/>
      <c r="G53" s="262"/>
      <c r="H53" s="262"/>
    </row>
    <row r="54" spans="1:14" hidden="1" x14ac:dyDescent="0.2">
      <c r="C54" s="98"/>
      <c r="D54" s="98"/>
      <c r="E54" s="98"/>
      <c r="F54" s="98"/>
      <c r="G54" s="98"/>
      <c r="H54" s="98"/>
      <c r="I54" s="98"/>
      <c r="J54" s="98"/>
      <c r="K54" s="98"/>
      <c r="L54" s="98"/>
      <c r="M54" s="99"/>
    </row>
    <row r="55" spans="1:14" hidden="1" x14ac:dyDescent="0.2">
      <c r="C55" s="98"/>
      <c r="D55" s="98"/>
      <c r="E55" s="98"/>
      <c r="F55" s="98"/>
      <c r="G55" s="98"/>
      <c r="H55" s="98"/>
      <c r="I55" s="98"/>
      <c r="J55" s="98"/>
      <c r="K55" s="98"/>
      <c r="L55" s="98"/>
      <c r="M55" s="99"/>
    </row>
    <row r="56" spans="1:14" hidden="1" x14ac:dyDescent="0.2">
      <c r="C56" s="98"/>
      <c r="D56" s="98"/>
      <c r="E56" s="98"/>
      <c r="F56" s="98"/>
      <c r="G56" s="98"/>
      <c r="H56" s="98"/>
      <c r="I56" s="98"/>
      <c r="J56" s="98"/>
      <c r="K56" s="98"/>
      <c r="L56" s="98"/>
      <c r="M56" s="99"/>
    </row>
    <row r="57" spans="1:14" hidden="1" x14ac:dyDescent="0.2">
      <c r="C57" s="98"/>
      <c r="D57" s="98"/>
      <c r="E57" s="98"/>
      <c r="F57" s="98"/>
      <c r="G57" s="98"/>
      <c r="H57" s="98"/>
      <c r="I57" s="98"/>
      <c r="J57" s="98"/>
      <c r="K57" s="98"/>
      <c r="L57" s="98"/>
      <c r="M57" s="99"/>
    </row>
    <row r="58" spans="1:14" hidden="1" x14ac:dyDescent="0.2">
      <c r="C58" s="98"/>
      <c r="D58" s="98"/>
      <c r="E58" s="98"/>
      <c r="F58" s="98"/>
      <c r="G58" s="98"/>
      <c r="H58" s="98"/>
      <c r="I58" s="98"/>
      <c r="J58" s="98"/>
      <c r="K58" s="98"/>
      <c r="L58" s="98"/>
      <c r="M58" s="99"/>
    </row>
    <row r="59" spans="1:14" hidden="1" x14ac:dyDescent="0.2">
      <c r="C59" s="98"/>
      <c r="D59" s="98"/>
      <c r="E59" s="98"/>
      <c r="F59" s="98"/>
      <c r="G59" s="98"/>
      <c r="H59" s="98"/>
      <c r="I59" s="98"/>
      <c r="J59" s="98"/>
      <c r="K59" s="98"/>
      <c r="L59" s="98"/>
      <c r="M59" s="99"/>
    </row>
    <row r="60" spans="1:14" hidden="1" x14ac:dyDescent="0.2">
      <c r="C60" s="98"/>
      <c r="D60" s="98"/>
      <c r="E60" s="98"/>
      <c r="F60" s="98"/>
      <c r="G60" s="98"/>
      <c r="H60" s="98"/>
      <c r="I60" s="98"/>
      <c r="J60" s="98"/>
      <c r="K60" s="98"/>
      <c r="L60" s="98"/>
      <c r="M60" s="99"/>
    </row>
    <row r="61" spans="1:14" hidden="1" x14ac:dyDescent="0.2">
      <c r="C61" s="98"/>
      <c r="D61" s="98"/>
      <c r="E61" s="98"/>
      <c r="F61" s="98"/>
      <c r="G61" s="98"/>
      <c r="H61" s="98"/>
      <c r="I61" s="98"/>
      <c r="J61" s="98"/>
      <c r="K61" s="98"/>
      <c r="L61" s="98"/>
      <c r="M61" s="99"/>
    </row>
    <row r="62" spans="1:14" hidden="1" x14ac:dyDescent="0.2">
      <c r="C62" s="98"/>
      <c r="D62" s="98"/>
      <c r="E62" s="98"/>
      <c r="F62" s="98"/>
      <c r="G62" s="98"/>
      <c r="H62" s="98"/>
      <c r="I62" s="98"/>
      <c r="J62" s="98"/>
      <c r="K62" s="98"/>
      <c r="L62" s="98"/>
      <c r="M62" s="99"/>
    </row>
    <row r="63" spans="1:14" hidden="1" x14ac:dyDescent="0.2">
      <c r="C63" s="98"/>
      <c r="D63" s="98"/>
      <c r="E63" s="98"/>
      <c r="F63" s="98"/>
      <c r="G63" s="98"/>
      <c r="H63" s="98"/>
      <c r="I63" s="98"/>
      <c r="J63" s="98"/>
      <c r="K63" s="98"/>
      <c r="L63" s="98"/>
      <c r="M63" s="99"/>
    </row>
    <row r="64" spans="1:14" hidden="1" x14ac:dyDescent="0.2">
      <c r="C64" s="98"/>
      <c r="D64" s="98"/>
      <c r="E64" s="98"/>
      <c r="F64" s="98"/>
      <c r="G64" s="98"/>
      <c r="H64" s="98"/>
      <c r="I64" s="98"/>
      <c r="J64" s="98"/>
      <c r="K64" s="98"/>
      <c r="L64" s="98"/>
      <c r="M64" s="99"/>
    </row>
    <row r="65" spans="3:13" hidden="1" x14ac:dyDescent="0.2">
      <c r="C65" s="98"/>
      <c r="D65" s="98"/>
      <c r="E65" s="98"/>
      <c r="F65" s="98"/>
      <c r="G65" s="98"/>
      <c r="H65" s="98"/>
      <c r="I65" s="98"/>
      <c r="J65" s="98"/>
      <c r="K65" s="98"/>
      <c r="L65" s="98"/>
      <c r="M65" s="99"/>
    </row>
    <row r="66" spans="3:13" hidden="1" x14ac:dyDescent="0.2">
      <c r="C66" s="98"/>
      <c r="D66" s="98"/>
      <c r="E66" s="98"/>
      <c r="F66" s="98"/>
      <c r="G66" s="98"/>
      <c r="H66" s="98"/>
      <c r="I66" s="98"/>
      <c r="J66" s="98"/>
      <c r="K66" s="98"/>
      <c r="L66" s="98"/>
      <c r="M66" s="99"/>
    </row>
    <row r="67" spans="3:13" hidden="1" x14ac:dyDescent="0.2">
      <c r="C67" s="98"/>
      <c r="D67" s="98"/>
      <c r="E67" s="98"/>
      <c r="F67" s="98"/>
      <c r="G67" s="98"/>
      <c r="H67" s="98"/>
      <c r="I67" s="98"/>
      <c r="J67" s="98"/>
      <c r="K67" s="98"/>
      <c r="L67" s="98"/>
      <c r="M67" s="99"/>
    </row>
    <row r="68" spans="3:13" hidden="1" x14ac:dyDescent="0.2">
      <c r="C68" s="98"/>
      <c r="D68" s="98"/>
      <c r="E68" s="98"/>
      <c r="F68" s="98"/>
      <c r="G68" s="98"/>
      <c r="H68" s="98"/>
      <c r="I68" s="98"/>
      <c r="J68" s="98"/>
      <c r="K68" s="98"/>
      <c r="L68" s="98"/>
      <c r="M68" s="99"/>
    </row>
    <row r="69" spans="3:13" hidden="1" x14ac:dyDescent="0.2">
      <c r="C69" s="98"/>
      <c r="D69" s="98"/>
      <c r="E69" s="98"/>
      <c r="F69" s="98"/>
      <c r="G69" s="98"/>
      <c r="H69" s="98"/>
      <c r="I69" s="98"/>
      <c r="J69" s="98"/>
      <c r="K69" s="98"/>
      <c r="L69" s="98"/>
      <c r="M69" s="99"/>
    </row>
    <row r="70" spans="3:13" hidden="1" x14ac:dyDescent="0.2">
      <c r="C70" s="98"/>
      <c r="D70" s="98"/>
      <c r="E70" s="98"/>
      <c r="F70" s="98"/>
      <c r="G70" s="98"/>
      <c r="H70" s="98"/>
      <c r="I70" s="98"/>
      <c r="J70" s="98"/>
      <c r="K70" s="98"/>
      <c r="L70" s="98"/>
      <c r="M70" s="99"/>
    </row>
    <row r="71" spans="3:13" hidden="1" x14ac:dyDescent="0.2">
      <c r="C71" s="98"/>
      <c r="D71" s="98"/>
      <c r="E71" s="98"/>
      <c r="F71" s="98"/>
      <c r="G71" s="98"/>
      <c r="H71" s="98"/>
      <c r="I71" s="98"/>
      <c r="J71" s="98"/>
      <c r="K71" s="98"/>
      <c r="L71" s="98"/>
      <c r="M71" s="99"/>
    </row>
    <row r="72" spans="3:13" hidden="1" x14ac:dyDescent="0.2">
      <c r="C72" s="98"/>
      <c r="D72" s="98"/>
      <c r="E72" s="98"/>
      <c r="F72" s="98"/>
      <c r="G72" s="98"/>
      <c r="H72" s="98"/>
      <c r="I72" s="98"/>
      <c r="J72" s="98"/>
      <c r="K72" s="98"/>
      <c r="L72" s="98"/>
      <c r="M72" s="99"/>
    </row>
    <row r="73" spans="3:13" hidden="1" x14ac:dyDescent="0.2">
      <c r="C73" s="98"/>
      <c r="D73" s="98"/>
      <c r="E73" s="98"/>
      <c r="F73" s="98"/>
      <c r="G73" s="98"/>
      <c r="H73" s="98"/>
      <c r="I73" s="98"/>
      <c r="J73" s="98"/>
      <c r="K73" s="98"/>
      <c r="L73" s="98"/>
      <c r="M73" s="99"/>
    </row>
    <row r="74" spans="3:13" hidden="1" x14ac:dyDescent="0.2">
      <c r="C74" s="98"/>
      <c r="D74" s="98"/>
      <c r="E74" s="98"/>
      <c r="F74" s="98"/>
      <c r="G74" s="98"/>
      <c r="H74" s="98"/>
      <c r="I74" s="98"/>
      <c r="J74" s="98"/>
      <c r="K74" s="98"/>
      <c r="L74" s="98"/>
      <c r="M74" s="99"/>
    </row>
    <row r="75" spans="3:13" hidden="1" x14ac:dyDescent="0.2">
      <c r="C75" s="98"/>
      <c r="D75" s="98"/>
      <c r="E75" s="98"/>
      <c r="F75" s="98"/>
      <c r="G75" s="98"/>
      <c r="H75" s="98"/>
      <c r="I75" s="98"/>
      <c r="J75" s="98"/>
      <c r="K75" s="98"/>
      <c r="L75" s="98"/>
      <c r="M75" s="99"/>
    </row>
    <row r="76" spans="3:13" hidden="1" x14ac:dyDescent="0.2">
      <c r="C76" s="98"/>
      <c r="D76" s="98"/>
      <c r="E76" s="98"/>
      <c r="F76" s="98"/>
      <c r="G76" s="98"/>
      <c r="H76" s="98"/>
      <c r="I76" s="98"/>
      <c r="J76" s="98"/>
      <c r="K76" s="98"/>
      <c r="L76" s="98"/>
      <c r="M76" s="99"/>
    </row>
    <row r="77" spans="3:13" hidden="1" x14ac:dyDescent="0.2">
      <c r="C77" s="98"/>
      <c r="D77" s="98"/>
      <c r="E77" s="98"/>
      <c r="F77" s="98"/>
      <c r="G77" s="98"/>
      <c r="H77" s="98"/>
      <c r="I77" s="98"/>
      <c r="J77" s="98"/>
      <c r="K77" s="98"/>
      <c r="L77" s="98"/>
      <c r="M77" s="99"/>
    </row>
    <row r="78" spans="3:13" hidden="1" x14ac:dyDescent="0.2">
      <c r="C78" s="98"/>
      <c r="D78" s="98"/>
      <c r="E78" s="98"/>
      <c r="F78" s="98"/>
      <c r="G78" s="98"/>
      <c r="H78" s="98"/>
      <c r="I78" s="98"/>
      <c r="J78" s="98"/>
      <c r="K78" s="98"/>
      <c r="L78" s="98"/>
      <c r="M78" s="99"/>
    </row>
    <row r="79" spans="3:13" hidden="1" x14ac:dyDescent="0.2">
      <c r="C79" s="98"/>
      <c r="D79" s="98"/>
      <c r="E79" s="98"/>
      <c r="F79" s="98"/>
      <c r="G79" s="98"/>
      <c r="H79" s="98"/>
      <c r="I79" s="98"/>
      <c r="J79" s="98"/>
      <c r="K79" s="98"/>
      <c r="L79" s="98"/>
      <c r="M79" s="99"/>
    </row>
    <row r="80" spans="3:13" hidden="1" x14ac:dyDescent="0.2">
      <c r="C80" s="98"/>
      <c r="D80" s="98"/>
      <c r="E80" s="98"/>
      <c r="F80" s="98"/>
      <c r="G80" s="98"/>
      <c r="H80" s="98"/>
      <c r="I80" s="98"/>
      <c r="J80" s="98"/>
      <c r="K80" s="98"/>
      <c r="L80" s="98"/>
      <c r="M80" s="99"/>
    </row>
    <row r="81" spans="3:13" hidden="1" x14ac:dyDescent="0.2">
      <c r="C81" s="98"/>
      <c r="D81" s="98"/>
      <c r="E81" s="98"/>
      <c r="F81" s="98"/>
      <c r="G81" s="98"/>
      <c r="H81" s="98"/>
      <c r="I81" s="98"/>
      <c r="J81" s="98"/>
      <c r="K81" s="98"/>
      <c r="L81" s="98"/>
      <c r="M81" s="99"/>
    </row>
    <row r="82" spans="3:13" hidden="1" x14ac:dyDescent="0.2">
      <c r="C82" s="98"/>
      <c r="D82" s="98"/>
      <c r="E82" s="98"/>
      <c r="F82" s="98"/>
      <c r="G82" s="98"/>
      <c r="H82" s="98"/>
      <c r="I82" s="98"/>
      <c r="J82" s="98"/>
      <c r="K82" s="98"/>
      <c r="L82" s="98"/>
      <c r="M82" s="99"/>
    </row>
    <row r="83" spans="3:13" hidden="1" x14ac:dyDescent="0.2">
      <c r="C83" s="98"/>
      <c r="D83" s="98"/>
      <c r="E83" s="98"/>
      <c r="F83" s="98"/>
      <c r="G83" s="98"/>
      <c r="H83" s="98"/>
      <c r="I83" s="98"/>
      <c r="J83" s="98"/>
      <c r="K83" s="98"/>
      <c r="L83" s="98"/>
      <c r="M83" s="99"/>
    </row>
    <row r="84" spans="3:13" hidden="1" x14ac:dyDescent="0.2">
      <c r="C84" s="98"/>
      <c r="D84" s="98"/>
      <c r="E84" s="98"/>
      <c r="F84" s="98"/>
      <c r="G84" s="98"/>
      <c r="H84" s="98"/>
      <c r="I84" s="98"/>
      <c r="J84" s="98"/>
      <c r="K84" s="98"/>
      <c r="L84" s="98"/>
      <c r="M84" s="99"/>
    </row>
    <row r="85" spans="3:13" hidden="1" x14ac:dyDescent="0.2">
      <c r="C85" s="98"/>
      <c r="D85" s="98"/>
      <c r="E85" s="98"/>
      <c r="F85" s="98"/>
      <c r="G85" s="98"/>
      <c r="H85" s="98"/>
      <c r="I85" s="98"/>
      <c r="J85" s="98"/>
      <c r="K85" s="98"/>
      <c r="L85" s="98"/>
      <c r="M85" s="99"/>
    </row>
    <row r="86" spans="3:13" hidden="1" x14ac:dyDescent="0.2">
      <c r="C86" s="98"/>
      <c r="D86" s="98"/>
      <c r="E86" s="98"/>
      <c r="F86" s="98"/>
      <c r="G86" s="98"/>
      <c r="H86" s="98"/>
      <c r="I86" s="98"/>
      <c r="J86" s="98"/>
      <c r="K86" s="98"/>
      <c r="L86" s="98"/>
      <c r="M86" s="99"/>
    </row>
    <row r="87" spans="3:13" hidden="1" x14ac:dyDescent="0.2">
      <c r="C87" s="98"/>
      <c r="D87" s="98"/>
      <c r="E87" s="98"/>
      <c r="F87" s="98"/>
      <c r="G87" s="98"/>
      <c r="H87" s="98"/>
      <c r="I87" s="98"/>
      <c r="J87" s="98"/>
      <c r="K87" s="98"/>
      <c r="L87" s="98"/>
      <c r="M87" s="99"/>
    </row>
    <row r="88" spans="3:13" hidden="1" x14ac:dyDescent="0.2">
      <c r="C88" s="98"/>
      <c r="D88" s="98"/>
      <c r="E88" s="98"/>
      <c r="F88" s="98"/>
      <c r="G88" s="98"/>
      <c r="H88" s="98"/>
      <c r="I88" s="98"/>
      <c r="J88" s="98"/>
      <c r="K88" s="98"/>
      <c r="L88" s="98"/>
      <c r="M88" s="99"/>
    </row>
    <row r="89" spans="3:13" hidden="1" x14ac:dyDescent="0.2">
      <c r="C89" s="98"/>
      <c r="D89" s="98"/>
      <c r="E89" s="98"/>
      <c r="F89" s="98"/>
      <c r="G89" s="98"/>
      <c r="H89" s="98"/>
      <c r="I89" s="98"/>
      <c r="J89" s="98"/>
      <c r="K89" s="98"/>
      <c r="L89" s="98"/>
      <c r="M89" s="99"/>
    </row>
    <row r="90" spans="3:13" hidden="1" x14ac:dyDescent="0.2">
      <c r="C90" s="98"/>
      <c r="D90" s="98"/>
      <c r="E90" s="98"/>
      <c r="F90" s="98"/>
      <c r="G90" s="98"/>
      <c r="H90" s="98"/>
      <c r="I90" s="98"/>
      <c r="J90" s="98"/>
      <c r="K90" s="98"/>
      <c r="L90" s="98"/>
      <c r="M90" s="99"/>
    </row>
    <row r="91" spans="3:13" hidden="1" x14ac:dyDescent="0.2">
      <c r="C91" s="98"/>
      <c r="D91" s="98"/>
      <c r="E91" s="98"/>
      <c r="F91" s="98"/>
      <c r="G91" s="98"/>
      <c r="H91" s="98"/>
      <c r="I91" s="98"/>
      <c r="J91" s="98"/>
      <c r="K91" s="98"/>
      <c r="L91" s="98"/>
      <c r="M91" s="99"/>
    </row>
    <row r="92" spans="3:13" hidden="1" x14ac:dyDescent="0.2">
      <c r="C92" s="98"/>
      <c r="D92" s="98"/>
      <c r="E92" s="98"/>
      <c r="F92" s="98"/>
      <c r="G92" s="98"/>
      <c r="H92" s="98"/>
      <c r="I92" s="98"/>
      <c r="J92" s="98"/>
      <c r="K92" s="98"/>
      <c r="L92" s="98"/>
      <c r="M92" s="99"/>
    </row>
    <row r="93" spans="3:13" hidden="1" x14ac:dyDescent="0.2">
      <c r="C93" s="98"/>
      <c r="D93" s="98"/>
      <c r="E93" s="98"/>
      <c r="F93" s="98"/>
      <c r="G93" s="98"/>
      <c r="H93" s="98"/>
      <c r="I93" s="98"/>
      <c r="J93" s="98"/>
      <c r="K93" s="98"/>
      <c r="L93" s="98"/>
      <c r="M93" s="99"/>
    </row>
    <row r="94" spans="3:13" hidden="1" x14ac:dyDescent="0.2">
      <c r="C94" s="98"/>
      <c r="D94" s="98"/>
      <c r="E94" s="98"/>
      <c r="F94" s="98"/>
      <c r="G94" s="98"/>
      <c r="H94" s="98"/>
      <c r="I94" s="98"/>
      <c r="J94" s="98"/>
      <c r="K94" s="98"/>
      <c r="L94" s="98"/>
      <c r="M94" s="99"/>
    </row>
    <row r="95" spans="3:13" hidden="1" x14ac:dyDescent="0.2">
      <c r="C95" s="98"/>
      <c r="D95" s="98"/>
      <c r="E95" s="98"/>
      <c r="F95" s="98"/>
      <c r="G95" s="98"/>
      <c r="H95" s="98"/>
      <c r="I95" s="98"/>
      <c r="J95" s="98"/>
      <c r="K95" s="98"/>
      <c r="L95" s="98"/>
      <c r="M95" s="99"/>
    </row>
    <row r="96" spans="3:13" hidden="1" x14ac:dyDescent="0.2">
      <c r="C96" s="98"/>
      <c r="D96" s="98"/>
      <c r="E96" s="98"/>
      <c r="F96" s="98"/>
      <c r="G96" s="98"/>
      <c r="H96" s="98"/>
      <c r="I96" s="98"/>
      <c r="J96" s="98"/>
      <c r="K96" s="98"/>
      <c r="L96" s="98"/>
      <c r="M96" s="99"/>
    </row>
    <row r="97" spans="3:13" hidden="1" x14ac:dyDescent="0.2">
      <c r="C97" s="98"/>
      <c r="D97" s="98"/>
      <c r="E97" s="98"/>
      <c r="F97" s="98"/>
      <c r="G97" s="98"/>
      <c r="H97" s="98"/>
      <c r="I97" s="98"/>
      <c r="J97" s="98"/>
      <c r="K97" s="98"/>
      <c r="L97" s="98"/>
      <c r="M97" s="99"/>
    </row>
    <row r="98" spans="3:13" hidden="1" x14ac:dyDescent="0.2">
      <c r="C98" s="98"/>
      <c r="D98" s="98"/>
      <c r="E98" s="98"/>
      <c r="F98" s="98"/>
      <c r="G98" s="98"/>
      <c r="H98" s="98"/>
      <c r="I98" s="98"/>
      <c r="J98" s="98"/>
      <c r="K98" s="98"/>
      <c r="L98" s="98"/>
      <c r="M98" s="99"/>
    </row>
    <row r="99" spans="3:13" hidden="1" x14ac:dyDescent="0.2">
      <c r="C99" s="98"/>
      <c r="D99" s="98"/>
      <c r="E99" s="98"/>
      <c r="F99" s="98"/>
      <c r="G99" s="98"/>
      <c r="H99" s="98"/>
      <c r="I99" s="98"/>
      <c r="J99" s="98"/>
      <c r="K99" s="98"/>
      <c r="L99" s="98"/>
      <c r="M99" s="99"/>
    </row>
    <row r="100" spans="3:13" hidden="1" x14ac:dyDescent="0.2">
      <c r="C100" s="98"/>
      <c r="D100" s="98"/>
      <c r="E100" s="98"/>
      <c r="F100" s="98"/>
      <c r="G100" s="98"/>
      <c r="H100" s="98"/>
      <c r="I100" s="98"/>
      <c r="J100" s="98"/>
      <c r="K100" s="98"/>
      <c r="L100" s="98"/>
      <c r="M100" s="99"/>
    </row>
    <row r="101" spans="3:13" hidden="1" x14ac:dyDescent="0.2">
      <c r="C101" s="98"/>
      <c r="D101" s="98"/>
      <c r="E101" s="98"/>
      <c r="F101" s="98"/>
      <c r="G101" s="98"/>
      <c r="H101" s="98"/>
      <c r="I101" s="98"/>
      <c r="J101" s="98"/>
      <c r="K101" s="98"/>
      <c r="L101" s="98"/>
      <c r="M101" s="99"/>
    </row>
    <row r="102" spans="3:13" hidden="1" x14ac:dyDescent="0.2">
      <c r="C102" s="98"/>
      <c r="D102" s="98"/>
      <c r="E102" s="98"/>
      <c r="F102" s="98"/>
      <c r="G102" s="98"/>
      <c r="H102" s="98"/>
      <c r="I102" s="98"/>
      <c r="J102" s="98"/>
      <c r="K102" s="98"/>
      <c r="L102" s="98"/>
      <c r="M102" s="99"/>
    </row>
    <row r="103" spans="3:13" hidden="1" x14ac:dyDescent="0.2">
      <c r="C103" s="98"/>
      <c r="D103" s="98"/>
      <c r="E103" s="98"/>
      <c r="F103" s="98"/>
      <c r="G103" s="98"/>
      <c r="H103" s="98"/>
      <c r="I103" s="98"/>
      <c r="J103" s="98"/>
      <c r="K103" s="98"/>
      <c r="L103" s="98"/>
      <c r="M103" s="99"/>
    </row>
    <row r="104" spans="3:13" hidden="1" x14ac:dyDescent="0.2">
      <c r="C104" s="98"/>
      <c r="D104" s="98"/>
      <c r="E104" s="98"/>
      <c r="F104" s="98"/>
      <c r="G104" s="98"/>
      <c r="H104" s="98"/>
      <c r="I104" s="98"/>
      <c r="J104" s="98"/>
      <c r="K104" s="98"/>
      <c r="L104" s="98"/>
      <c r="M104" s="99"/>
    </row>
    <row r="105" spans="3:13" hidden="1" x14ac:dyDescent="0.2">
      <c r="C105" s="98"/>
      <c r="D105" s="98"/>
      <c r="E105" s="98"/>
      <c r="F105" s="98"/>
      <c r="G105" s="98"/>
      <c r="H105" s="98"/>
      <c r="I105" s="98"/>
      <c r="J105" s="98"/>
      <c r="K105" s="98"/>
      <c r="L105" s="98"/>
      <c r="M105" s="99"/>
    </row>
    <row r="106" spans="3:13" hidden="1" x14ac:dyDescent="0.2">
      <c r="C106" s="98"/>
      <c r="D106" s="98"/>
      <c r="E106" s="98"/>
      <c r="F106" s="98"/>
      <c r="G106" s="98"/>
      <c r="H106" s="98"/>
      <c r="I106" s="98"/>
      <c r="J106" s="98"/>
      <c r="K106" s="98"/>
      <c r="L106" s="98"/>
      <c r="M106" s="99"/>
    </row>
  </sheetData>
  <sheetProtection algorithmName="SHA-512" hashValue="KEDGR0OXewfwTZObo5MuY5wtX4JTkD8hhNow4lbE28LHnGc5FKjxdrH9CHqTDh/aI7xQLBiq1Hp+UfiCsWkm0w==" saltValue="+kVQGdGpu/flesd2iJD6Sw==" spinCount="100000" sheet="1" objects="1" scenarios="1"/>
  <mergeCells count="1">
    <mergeCell ref="C42:F46"/>
  </mergeCells>
  <dataValidations count="2">
    <dataValidation type="list" allowBlank="1" showInputMessage="1" showErrorMessage="1" sqref="D38" xr:uid="{2F35AC68-8C03-4AC4-B2E3-7E6746915958}">
      <formula1>$L$33:$L$35</formula1>
    </dataValidation>
    <dataValidation type="list" allowBlank="1" showInputMessage="1" showErrorMessage="1" sqref="D37" xr:uid="{9FA2A16F-76B2-48B7-BEFC-2536664AAB26}">
      <formula1>$K$34:$K$35</formula1>
    </dataValidation>
  </dataValidations>
  <pageMargins left="0.7" right="0.7" top="0.75" bottom="0.75" header="0.3" footer="0.3"/>
  <pageSetup paperSize="9" orientation="portrait" verticalDpi="0" r:id="rId1"/>
  <headerFooter>
    <oddHeader>&amp;C&amp;"Calibri"&amp;8&amp;K737373KCOM Commercial in Confidence&amp;1#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C6C1-C140-4428-8A62-66B616D5B5FC}">
  <sheetPr>
    <pageSetUpPr fitToPage="1"/>
  </sheetPr>
  <dimension ref="A1:U35"/>
  <sheetViews>
    <sheetView showGridLines="0" showRowColHeaders="0" workbookViewId="0">
      <selection activeCell="F13" sqref="F13"/>
    </sheetView>
  </sheetViews>
  <sheetFormatPr defaultColWidth="0" defaultRowHeight="15" zeroHeight="1" x14ac:dyDescent="0.25"/>
  <cols>
    <col min="1" max="1" width="2.7109375" style="137" customWidth="1"/>
    <col min="2" max="13" width="9.28515625" style="137" customWidth="1"/>
    <col min="14" max="14" width="2.7109375" style="137" customWidth="1"/>
    <col min="15" max="21" width="0" style="137" hidden="1" customWidth="1"/>
    <col min="22" max="16384" width="9.28515625" style="137" hidden="1"/>
  </cols>
  <sheetData>
    <row r="1" spans="1:21" ht="15.75" thickBot="1" x14ac:dyDescent="0.3">
      <c r="A1" s="263"/>
      <c r="B1" s="263"/>
      <c r="C1" s="263"/>
      <c r="D1" s="263"/>
      <c r="E1" s="263"/>
      <c r="F1" s="263"/>
      <c r="G1" s="263"/>
      <c r="H1" s="263"/>
      <c r="I1" s="263"/>
      <c r="J1" s="263"/>
      <c r="K1" s="263"/>
      <c r="L1" s="263"/>
      <c r="M1" s="263"/>
      <c r="N1" s="263"/>
    </row>
    <row r="2" spans="1:21" ht="53.25" customHeight="1" x14ac:dyDescent="0.7">
      <c r="A2" s="263"/>
      <c r="B2" s="229"/>
      <c r="C2" s="230"/>
      <c r="D2" s="230"/>
      <c r="E2" s="231" t="s">
        <v>130</v>
      </c>
      <c r="F2" s="246"/>
      <c r="G2" s="230"/>
      <c r="H2" s="230"/>
      <c r="I2" s="230"/>
      <c r="J2" s="230"/>
      <c r="K2" s="230"/>
      <c r="L2" s="230"/>
      <c r="M2" s="247"/>
      <c r="N2" s="263"/>
    </row>
    <row r="3" spans="1:21" x14ac:dyDescent="0.25">
      <c r="A3" s="263"/>
      <c r="B3" s="232"/>
      <c r="C3" s="233"/>
      <c r="D3" s="233"/>
      <c r="E3" s="236"/>
      <c r="F3" s="138"/>
      <c r="G3" s="233"/>
      <c r="H3" s="233"/>
      <c r="I3" s="233"/>
      <c r="J3" s="233"/>
      <c r="K3" s="233"/>
      <c r="L3" s="233"/>
      <c r="M3" s="248"/>
      <c r="N3" s="263"/>
    </row>
    <row r="4" spans="1:21" x14ac:dyDescent="0.25">
      <c r="A4" s="263"/>
      <c r="B4" s="249"/>
      <c r="C4" s="140" t="s">
        <v>168</v>
      </c>
      <c r="D4" s="138"/>
      <c r="E4" s="138"/>
      <c r="F4" s="138"/>
      <c r="G4" s="138"/>
      <c r="H4" s="138"/>
      <c r="I4" s="138"/>
      <c r="J4" s="138"/>
      <c r="K4" s="138"/>
      <c r="L4" s="138"/>
      <c r="M4" s="250"/>
      <c r="N4" s="263"/>
      <c r="Q4" s="139"/>
    </row>
    <row r="5" spans="1:21" x14ac:dyDescent="0.25">
      <c r="A5" s="263"/>
      <c r="B5" s="190"/>
      <c r="C5" s="138"/>
      <c r="D5" s="138"/>
      <c r="E5" s="138"/>
      <c r="F5" s="138"/>
      <c r="G5" s="138"/>
      <c r="H5" s="138"/>
      <c r="I5" s="138"/>
      <c r="J5" s="138"/>
      <c r="K5" s="138"/>
      <c r="L5" s="138"/>
      <c r="M5" s="250"/>
      <c r="N5" s="263"/>
      <c r="Q5" s="139"/>
    </row>
    <row r="6" spans="1:21" x14ac:dyDescent="0.25">
      <c r="A6" s="263"/>
      <c r="B6" s="190"/>
      <c r="C6" s="141" t="s">
        <v>169</v>
      </c>
      <c r="D6" s="142"/>
      <c r="E6" s="142"/>
      <c r="F6" s="142"/>
      <c r="G6" s="143"/>
      <c r="H6" s="144" t="s">
        <v>170</v>
      </c>
      <c r="I6" s="383" t="s">
        <v>171</v>
      </c>
      <c r="J6" s="384"/>
      <c r="K6" s="383" t="s">
        <v>172</v>
      </c>
      <c r="L6" s="385"/>
      <c r="M6" s="250"/>
      <c r="N6" s="263"/>
      <c r="Q6" s="139"/>
    </row>
    <row r="7" spans="1:21" x14ac:dyDescent="0.25">
      <c r="A7" s="263"/>
      <c r="B7" s="251"/>
      <c r="C7" s="145" t="s">
        <v>13</v>
      </c>
      <c r="D7" s="146"/>
      <c r="E7" s="146"/>
      <c r="F7" s="146"/>
      <c r="G7" s="147"/>
      <c r="H7" s="148" t="str">
        <f>IF('Multi Pricing &amp; Billing Detail'!C7="Ethernet Direct Access Service",COUNTIF('Multi Pricing &amp; Billing Detail'!F7:F26,"&gt;1"),"-")</f>
        <v>-</v>
      </c>
      <c r="I7" s="394" t="str">
        <f>IF(H7="-","-",SUM('Multi Pricing &amp; Billing Detail'!E7:E26))</f>
        <v>-</v>
      </c>
      <c r="J7" s="395"/>
      <c r="K7" s="394" t="str">
        <f>IF(H7="-","-",SUM('Multi Pricing &amp; Billing Detail'!F7:F26))</f>
        <v>-</v>
      </c>
      <c r="L7" s="396"/>
      <c r="M7" s="149"/>
      <c r="N7" s="264"/>
    </row>
    <row r="8" spans="1:21" ht="15.75" x14ac:dyDescent="0.3">
      <c r="A8" s="263"/>
      <c r="B8" s="251"/>
      <c r="C8" s="145" t="s">
        <v>14</v>
      </c>
      <c r="D8" s="146"/>
      <c r="E8" s="146"/>
      <c r="F8" s="146"/>
      <c r="G8" s="147"/>
      <c r="H8" s="148" t="str">
        <f>IF('Multi Pricing &amp; Billing Detail'!C7="Ethernet Connect Access Service",COUNTIF('Multi Pricing &amp; Billing Detail'!F7:F26,"&gt;1"),"-")</f>
        <v>-</v>
      </c>
      <c r="I8" s="394" t="str">
        <f>IF(H8="-","-",SUM('Multi Pricing &amp; Billing Detail'!E7:E26))</f>
        <v>-</v>
      </c>
      <c r="J8" s="395"/>
      <c r="K8" s="394" t="str">
        <f>IF(H8="-","-",SUM('Multi Pricing &amp; Billing Detail'!F7:F26))</f>
        <v>-</v>
      </c>
      <c r="L8" s="396"/>
      <c r="M8" s="149"/>
      <c r="N8" s="264"/>
      <c r="P8" s="150"/>
    </row>
    <row r="9" spans="1:21" x14ac:dyDescent="0.25">
      <c r="A9" s="263"/>
      <c r="B9" s="251"/>
      <c r="C9" s="145" t="s">
        <v>16</v>
      </c>
      <c r="D9" s="146"/>
      <c r="E9" s="146"/>
      <c r="F9" s="146"/>
      <c r="G9" s="147"/>
      <c r="H9" s="148" t="str">
        <f>IF('Multi Pricing &amp; Billing Detail'!C7="Optical Wave Access Service",COUNTIF('Multi Pricing &amp; Billing Detail'!F7:F26,"&gt;1"),"-")</f>
        <v>-</v>
      </c>
      <c r="I9" s="394" t="str">
        <f>IF(H9="-","-",SUM('Multi Pricing &amp; Billing Detail'!E7:E26))</f>
        <v>-</v>
      </c>
      <c r="J9" s="395"/>
      <c r="K9" s="394" t="str">
        <f>IF(H9="-","-",SUM('Multi Pricing &amp; Billing Detail'!F7:F26))</f>
        <v>-</v>
      </c>
      <c r="L9" s="396"/>
      <c r="M9" s="149"/>
      <c r="N9" s="264"/>
    </row>
    <row r="10" spans="1:21" x14ac:dyDescent="0.25">
      <c r="A10" s="263"/>
      <c r="B10" s="190"/>
      <c r="C10" s="138"/>
      <c r="D10" s="138"/>
      <c r="E10" s="138"/>
      <c r="F10" s="138"/>
      <c r="G10" s="138"/>
      <c r="H10" s="138"/>
      <c r="I10" s="151"/>
      <c r="K10" s="151"/>
      <c r="L10" s="151"/>
      <c r="M10" s="250"/>
      <c r="N10" s="263"/>
      <c r="R10" s="351"/>
      <c r="S10" s="352"/>
      <c r="T10" s="352"/>
      <c r="U10" s="352"/>
    </row>
    <row r="11" spans="1:21" x14ac:dyDescent="0.25">
      <c r="A11" s="263"/>
      <c r="B11" s="190"/>
      <c r="C11" s="138"/>
      <c r="D11" s="138"/>
      <c r="E11" s="138"/>
      <c r="F11" s="138"/>
      <c r="G11" s="152" t="s">
        <v>173</v>
      </c>
      <c r="H11" s="153">
        <f>SUM(H7:H9)</f>
        <v>0</v>
      </c>
      <c r="I11" s="394">
        <f>SUM(I7:J9)</f>
        <v>0</v>
      </c>
      <c r="J11" s="395"/>
      <c r="K11" s="394">
        <f>SUM(K7:L9)</f>
        <v>0</v>
      </c>
      <c r="L11" s="396"/>
      <c r="M11" s="250"/>
      <c r="N11" s="263"/>
      <c r="R11" s="352"/>
      <c r="S11" s="352"/>
      <c r="T11" s="352"/>
      <c r="U11" s="352"/>
    </row>
    <row r="12" spans="1:21" x14ac:dyDescent="0.25">
      <c r="A12" s="263"/>
      <c r="B12" s="190"/>
      <c r="C12" s="138" t="s">
        <v>174</v>
      </c>
      <c r="D12" s="138"/>
      <c r="E12" s="138"/>
      <c r="F12" s="138"/>
      <c r="G12" s="152"/>
      <c r="H12" s="240"/>
      <c r="I12" s="241"/>
      <c r="J12" s="242"/>
      <c r="K12" s="241"/>
      <c r="L12" s="243"/>
      <c r="M12" s="250"/>
      <c r="N12" s="263"/>
      <c r="R12" s="352"/>
      <c r="S12" s="352"/>
      <c r="T12" s="352"/>
      <c r="U12" s="352"/>
    </row>
    <row r="13" spans="1:21" x14ac:dyDescent="0.25">
      <c r="A13" s="263"/>
      <c r="B13" s="190"/>
      <c r="C13" s="138"/>
      <c r="D13" s="138"/>
      <c r="E13" s="138"/>
      <c r="F13" s="138"/>
      <c r="G13" s="152"/>
      <c r="H13" s="244"/>
      <c r="I13" s="245"/>
      <c r="J13"/>
      <c r="K13" s="245"/>
      <c r="L13" s="4"/>
      <c r="M13" s="250"/>
      <c r="N13" s="263"/>
      <c r="R13" s="352"/>
      <c r="S13" s="352"/>
      <c r="T13" s="352"/>
      <c r="U13" s="352"/>
    </row>
    <row r="14" spans="1:21" x14ac:dyDescent="0.25">
      <c r="A14" s="263"/>
      <c r="B14" s="190"/>
      <c r="C14" s="397" t="s">
        <v>136</v>
      </c>
      <c r="D14" s="398"/>
      <c r="E14" s="398"/>
      <c r="F14" s="398"/>
      <c r="G14" s="398"/>
      <c r="H14" s="398"/>
      <c r="I14" s="398"/>
      <c r="J14" s="398"/>
      <c r="K14" s="398"/>
      <c r="L14" s="398"/>
      <c r="M14" s="250"/>
      <c r="N14" s="263"/>
      <c r="R14" s="352"/>
      <c r="S14" s="352"/>
      <c r="T14" s="352"/>
      <c r="U14" s="352"/>
    </row>
    <row r="15" spans="1:21" x14ac:dyDescent="0.25">
      <c r="A15" s="263"/>
      <c r="B15" s="190"/>
      <c r="C15" s="398"/>
      <c r="D15" s="398"/>
      <c r="E15" s="398"/>
      <c r="F15" s="398"/>
      <c r="G15" s="398"/>
      <c r="H15" s="398"/>
      <c r="I15" s="398"/>
      <c r="J15" s="398"/>
      <c r="K15" s="398"/>
      <c r="L15" s="398"/>
      <c r="M15" s="250"/>
      <c r="N15" s="263"/>
      <c r="R15" s="352"/>
      <c r="S15" s="352"/>
      <c r="T15" s="352"/>
      <c r="U15" s="352"/>
    </row>
    <row r="16" spans="1:21" x14ac:dyDescent="0.25">
      <c r="A16" s="263"/>
      <c r="B16" s="190"/>
      <c r="C16" s="398"/>
      <c r="D16" s="398"/>
      <c r="E16" s="398"/>
      <c r="F16" s="398"/>
      <c r="G16" s="398"/>
      <c r="H16" s="398"/>
      <c r="I16" s="398"/>
      <c r="J16" s="398"/>
      <c r="K16" s="398"/>
      <c r="L16" s="398"/>
      <c r="M16" s="250"/>
      <c r="N16" s="263"/>
      <c r="R16" s="352"/>
      <c r="S16" s="352"/>
      <c r="T16" s="352"/>
      <c r="U16" s="352"/>
    </row>
    <row r="17" spans="1:21" x14ac:dyDescent="0.25">
      <c r="A17" s="263"/>
      <c r="B17" s="190"/>
      <c r="C17" s="398"/>
      <c r="D17" s="398"/>
      <c r="E17" s="398"/>
      <c r="F17" s="398"/>
      <c r="G17" s="398"/>
      <c r="H17" s="398"/>
      <c r="I17" s="398"/>
      <c r="J17" s="398"/>
      <c r="K17" s="398"/>
      <c r="L17" s="398"/>
      <c r="M17" s="250"/>
      <c r="N17" s="263"/>
      <c r="R17" s="352"/>
      <c r="S17" s="352"/>
      <c r="T17" s="352"/>
      <c r="U17" s="352"/>
    </row>
    <row r="18" spans="1:21" ht="11.25" customHeight="1" x14ac:dyDescent="0.25">
      <c r="A18" s="263"/>
      <c r="B18" s="190"/>
      <c r="C18" s="397"/>
      <c r="D18" s="398"/>
      <c r="E18" s="398"/>
      <c r="F18" s="398"/>
      <c r="G18" s="398"/>
      <c r="H18" s="398"/>
      <c r="I18" s="398"/>
      <c r="J18" s="398"/>
      <c r="K18" s="398"/>
      <c r="L18" s="398"/>
      <c r="M18" s="250"/>
      <c r="N18" s="263"/>
      <c r="R18" s="352"/>
      <c r="S18" s="352"/>
      <c r="T18" s="352"/>
      <c r="U18" s="352"/>
    </row>
    <row r="19" spans="1:21" x14ac:dyDescent="0.25">
      <c r="A19" s="263"/>
      <c r="B19" s="190"/>
      <c r="C19" s="74" t="s">
        <v>137</v>
      </c>
      <c r="D19" s="138"/>
      <c r="E19" s="138"/>
      <c r="F19" s="138"/>
      <c r="G19" s="152"/>
      <c r="H19" s="244"/>
      <c r="I19" s="245"/>
      <c r="J19"/>
      <c r="K19" s="245"/>
      <c r="L19" s="4"/>
      <c r="M19" s="250"/>
      <c r="N19" s="263"/>
      <c r="R19" s="352"/>
      <c r="S19" s="352"/>
      <c r="T19" s="352"/>
      <c r="U19" s="352"/>
    </row>
    <row r="20" spans="1:21" x14ac:dyDescent="0.25">
      <c r="A20" s="263"/>
      <c r="B20" s="190"/>
      <c r="C20" s="80" t="s">
        <v>175</v>
      </c>
      <c r="D20" s="138"/>
      <c r="E20" s="138"/>
      <c r="F20" s="138"/>
      <c r="G20" s="152"/>
      <c r="H20" s="244"/>
      <c r="I20" s="245"/>
      <c r="J20"/>
      <c r="K20" s="245"/>
      <c r="L20" s="4"/>
      <c r="M20" s="250"/>
      <c r="N20" s="263"/>
      <c r="R20" s="352"/>
      <c r="S20" s="352"/>
      <c r="T20" s="352"/>
      <c r="U20" s="352"/>
    </row>
    <row r="21" spans="1:21" x14ac:dyDescent="0.25">
      <c r="A21" s="263"/>
      <c r="B21" s="190"/>
      <c r="C21" s="80" t="s">
        <v>139</v>
      </c>
      <c r="D21" s="138"/>
      <c r="E21" s="138"/>
      <c r="F21" s="138"/>
      <c r="G21" s="152"/>
      <c r="H21" s="244"/>
      <c r="I21" s="245"/>
      <c r="J21"/>
      <c r="K21" s="245"/>
      <c r="L21" s="4"/>
      <c r="M21" s="250"/>
      <c r="N21" s="263"/>
      <c r="R21" s="352"/>
      <c r="S21" s="352"/>
      <c r="T21" s="352"/>
      <c r="U21" s="352"/>
    </row>
    <row r="22" spans="1:21" x14ac:dyDescent="0.25">
      <c r="A22" s="263"/>
      <c r="B22" s="252"/>
      <c r="C22" s="234"/>
      <c r="D22" s="234"/>
      <c r="E22" s="234"/>
      <c r="F22" s="234"/>
      <c r="G22" s="234"/>
      <c r="H22" s="234"/>
      <c r="I22" s="234"/>
      <c r="J22" s="234"/>
      <c r="K22" s="234"/>
      <c r="L22" s="234"/>
      <c r="M22" s="253"/>
      <c r="N22" s="263"/>
      <c r="R22" s="352"/>
      <c r="S22" s="352"/>
      <c r="T22" s="352"/>
      <c r="U22" s="352"/>
    </row>
    <row r="23" spans="1:21" x14ac:dyDescent="0.25">
      <c r="A23" s="263"/>
      <c r="B23" s="254"/>
      <c r="C23" s="235"/>
      <c r="D23" s="235"/>
      <c r="E23" s="235"/>
      <c r="F23" s="235"/>
      <c r="G23" s="235"/>
      <c r="H23" s="235"/>
      <c r="I23" s="235"/>
      <c r="J23" s="235"/>
      <c r="K23" s="235"/>
      <c r="L23" s="235"/>
      <c r="M23" s="255"/>
      <c r="N23" s="263"/>
      <c r="R23" s="352"/>
      <c r="S23" s="352"/>
      <c r="T23" s="352"/>
      <c r="U23" s="352"/>
    </row>
    <row r="24" spans="1:21" ht="30.75" customHeight="1" x14ac:dyDescent="0.25">
      <c r="A24" s="263"/>
      <c r="B24" s="190"/>
      <c r="C24" s="359" t="s">
        <v>140</v>
      </c>
      <c r="D24" s="359"/>
      <c r="E24" s="359"/>
      <c r="F24" s="359"/>
      <c r="G24" s="359"/>
      <c r="H24" s="359"/>
      <c r="I24" s="359"/>
      <c r="J24" s="359"/>
      <c r="K24" s="359"/>
      <c r="L24" s="359"/>
      <c r="M24" s="250"/>
      <c r="N24" s="263"/>
      <c r="S24" s="80"/>
      <c r="T24" s="80"/>
      <c r="U24" s="80"/>
    </row>
    <row r="25" spans="1:21" x14ac:dyDescent="0.25">
      <c r="A25" s="263"/>
      <c r="B25" s="190"/>
      <c r="C25" s="155"/>
      <c r="D25" s="155"/>
      <c r="E25" s="155"/>
      <c r="F25" s="155"/>
      <c r="G25" s="155"/>
      <c r="H25" s="155"/>
      <c r="I25" s="155"/>
      <c r="J25" s="155"/>
      <c r="K25" s="155"/>
      <c r="L25" s="155"/>
      <c r="M25" s="250"/>
      <c r="N25" s="263"/>
      <c r="S25" s="80"/>
      <c r="T25" s="80"/>
      <c r="U25" s="80"/>
    </row>
    <row r="26" spans="1:21" x14ac:dyDescent="0.25">
      <c r="A26" s="263"/>
      <c r="B26" s="190"/>
      <c r="C26" s="386" t="s">
        <v>141</v>
      </c>
      <c r="D26" s="387"/>
      <c r="E26" s="388"/>
      <c r="F26" s="389"/>
      <c r="G26" s="390"/>
      <c r="H26" s="239" t="s">
        <v>142</v>
      </c>
      <c r="I26" s="391"/>
      <c r="J26" s="392"/>
      <c r="K26" s="392"/>
      <c r="L26" s="393"/>
      <c r="M26" s="250"/>
      <c r="N26" s="263"/>
      <c r="S26" s="80"/>
      <c r="T26" s="80"/>
      <c r="U26" s="80"/>
    </row>
    <row r="27" spans="1:21" x14ac:dyDescent="0.25">
      <c r="A27" s="263"/>
      <c r="B27" s="190"/>
      <c r="C27" s="399" t="s">
        <v>143</v>
      </c>
      <c r="D27" s="400"/>
      <c r="E27" s="388" t="s">
        <v>176</v>
      </c>
      <c r="F27" s="389"/>
      <c r="G27" s="390"/>
      <c r="H27" s="156" t="s">
        <v>144</v>
      </c>
      <c r="I27" s="401"/>
      <c r="J27" s="402"/>
      <c r="K27" s="402"/>
      <c r="L27" s="403"/>
      <c r="M27" s="250"/>
      <c r="N27" s="263"/>
    </row>
    <row r="28" spans="1:21" x14ac:dyDescent="0.25">
      <c r="A28" s="263"/>
      <c r="B28" s="190"/>
      <c r="C28" s="156"/>
      <c r="D28" s="156"/>
      <c r="E28" s="157"/>
      <c r="F28" s="157"/>
      <c r="G28" s="157"/>
      <c r="H28" s="157"/>
      <c r="I28" s="158"/>
      <c r="J28" s="158"/>
      <c r="K28" s="158"/>
      <c r="L28" s="158"/>
      <c r="M28" s="250"/>
      <c r="N28" s="263"/>
    </row>
    <row r="29" spans="1:21" ht="31.5" customHeight="1" x14ac:dyDescent="0.25">
      <c r="A29" s="263"/>
      <c r="B29" s="190"/>
      <c r="C29" s="353" t="s">
        <v>145</v>
      </c>
      <c r="D29" s="353"/>
      <c r="E29" s="353"/>
      <c r="F29" s="353"/>
      <c r="G29" s="353"/>
      <c r="H29" s="353"/>
      <c r="I29" s="353"/>
      <c r="J29" s="353"/>
      <c r="K29" s="381"/>
      <c r="L29" s="381"/>
      <c r="M29" s="250"/>
      <c r="N29" s="263"/>
    </row>
    <row r="30" spans="1:21" ht="15.75" thickBot="1" x14ac:dyDescent="0.3">
      <c r="A30" s="263"/>
      <c r="B30" s="159"/>
      <c r="C30" s="382"/>
      <c r="D30" s="382"/>
      <c r="E30" s="382"/>
      <c r="F30" s="382"/>
      <c r="G30" s="382"/>
      <c r="H30" s="382"/>
      <c r="I30" s="382"/>
      <c r="J30" s="382"/>
      <c r="K30" s="256"/>
      <c r="L30" s="256"/>
      <c r="M30" s="257"/>
      <c r="N30" s="263"/>
    </row>
    <row r="31" spans="1:21" x14ac:dyDescent="0.25">
      <c r="A31" s="263"/>
      <c r="B31" s="263"/>
      <c r="C31" s="263"/>
      <c r="D31" s="263"/>
      <c r="E31" s="263"/>
      <c r="F31" s="263"/>
      <c r="G31" s="263"/>
      <c r="H31" s="263"/>
      <c r="I31" s="263"/>
      <c r="J31" s="263"/>
      <c r="K31" s="263"/>
      <c r="L31" s="263"/>
      <c r="M31" s="263"/>
      <c r="N31" s="263"/>
    </row>
    <row r="32" spans="1:21" x14ac:dyDescent="0.25">
      <c r="A32" s="263"/>
      <c r="B32" s="263"/>
      <c r="C32" s="263"/>
      <c r="D32" s="263"/>
      <c r="E32" s="263"/>
      <c r="F32" s="263"/>
      <c r="G32" s="263"/>
      <c r="H32" s="263"/>
      <c r="I32" s="263"/>
      <c r="J32" s="263"/>
      <c r="K32" s="263"/>
      <c r="L32" s="263"/>
      <c r="M32" s="263"/>
      <c r="N32" s="263"/>
    </row>
    <row r="33" spans="1:14" x14ac:dyDescent="0.25">
      <c r="A33" s="263"/>
      <c r="B33" s="263"/>
      <c r="C33" s="263"/>
      <c r="D33" s="263"/>
      <c r="E33" s="263"/>
      <c r="F33" s="263"/>
      <c r="G33" s="263"/>
      <c r="H33" s="263"/>
      <c r="I33" s="263"/>
      <c r="J33" s="263"/>
      <c r="K33" s="263"/>
      <c r="L33" s="263"/>
      <c r="M33" s="263"/>
      <c r="N33" s="263"/>
    </row>
    <row r="34" spans="1:14" x14ac:dyDescent="0.25">
      <c r="A34" s="263"/>
      <c r="B34" s="263"/>
      <c r="C34" s="263"/>
      <c r="D34" s="263"/>
      <c r="E34" s="263"/>
      <c r="F34" s="263"/>
      <c r="G34" s="263"/>
      <c r="H34" s="263"/>
      <c r="I34" s="263"/>
      <c r="J34" s="263"/>
      <c r="K34" s="263"/>
      <c r="L34" s="263"/>
      <c r="M34" s="263"/>
      <c r="N34" s="263"/>
    </row>
    <row r="35" spans="1:14" x14ac:dyDescent="0.25">
      <c r="A35" s="263"/>
      <c r="B35" s="263"/>
      <c r="C35" s="263"/>
      <c r="D35" s="263"/>
      <c r="E35" s="263"/>
      <c r="F35" s="263"/>
      <c r="G35" s="263"/>
      <c r="H35" s="263"/>
      <c r="I35" s="263"/>
      <c r="J35" s="263"/>
      <c r="K35" s="263"/>
      <c r="L35" s="263"/>
      <c r="M35" s="263"/>
      <c r="N35" s="263"/>
    </row>
  </sheetData>
  <sheetProtection algorithmName="SHA-512" hashValue="PyVGcUpr97TsFCzAcvCEXI2bqniad9ROQVj9mbJ2FqiYhM0treaehm5MthgoT+lt+no6BWrlcOaKTTFG/pmbQQ==" saltValue="00TZeMWIArgCLYkH2TD+cA==" spinCount="100000" sheet="1" objects="1" scenarios="1"/>
  <mergeCells count="22">
    <mergeCell ref="R10:U23"/>
    <mergeCell ref="C18:L18"/>
    <mergeCell ref="C14:L17"/>
    <mergeCell ref="C27:D27"/>
    <mergeCell ref="E27:G27"/>
    <mergeCell ref="I27:L27"/>
    <mergeCell ref="C29:L29"/>
    <mergeCell ref="C30:J30"/>
    <mergeCell ref="I6:J6"/>
    <mergeCell ref="K6:L6"/>
    <mergeCell ref="C26:D26"/>
    <mergeCell ref="E26:G26"/>
    <mergeCell ref="I26:L26"/>
    <mergeCell ref="I7:J7"/>
    <mergeCell ref="K7:L7"/>
    <mergeCell ref="I8:J8"/>
    <mergeCell ref="K8:L8"/>
    <mergeCell ref="I9:J9"/>
    <mergeCell ref="K9:L9"/>
    <mergeCell ref="I11:J11"/>
    <mergeCell ref="K11:L11"/>
    <mergeCell ref="C24:L24"/>
  </mergeCells>
  <pageMargins left="0.7" right="0.7" top="0.75" bottom="0.75" header="0.3" footer="0.3"/>
  <pageSetup paperSize="9" scale="99" orientation="landscape" verticalDpi="0" r:id="rId1"/>
  <headerFooter>
    <oddHeader>&amp;C&amp;"Calibri"&amp;8&amp;K737373KCOM Commercial in Confidence&amp;1#</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52"/>
  <sheetViews>
    <sheetView zoomScale="90" zoomScaleNormal="90" workbookViewId="0">
      <selection activeCell="R7" sqref="R7"/>
    </sheetView>
  </sheetViews>
  <sheetFormatPr defaultRowHeight="15" x14ac:dyDescent="0.25"/>
  <cols>
    <col min="1" max="1" width="18.5703125" style="26" customWidth="1"/>
    <col min="2" max="2" width="18.28515625" style="3" customWidth="1"/>
    <col min="3" max="3" width="10.7109375" style="3" customWidth="1"/>
    <col min="4" max="4" width="13.28515625" style="26" customWidth="1"/>
    <col min="5" max="5" width="22" style="3" customWidth="1"/>
    <col min="6" max="6" width="6.28515625" style="3" customWidth="1"/>
    <col min="7" max="10" width="10.7109375" style="26" customWidth="1"/>
    <col min="11" max="11" width="11.28515625" style="26" customWidth="1"/>
    <col min="12" max="12" width="13.5703125" style="14" customWidth="1"/>
    <col min="13" max="13" width="12.42578125" customWidth="1"/>
  </cols>
  <sheetData>
    <row r="1" spans="1:15" ht="30" x14ac:dyDescent="0.25">
      <c r="A1" s="104" t="s">
        <v>36</v>
      </c>
      <c r="B1" s="108" t="s">
        <v>177</v>
      </c>
      <c r="C1" s="14"/>
      <c r="D1" s="104" t="s">
        <v>36</v>
      </c>
      <c r="E1" s="108" t="s">
        <v>178</v>
      </c>
      <c r="G1" s="116" t="s">
        <v>179</v>
      </c>
      <c r="H1" s="116" t="str">
        <f>CONCATENATE('CP &amp; Installation Detail'!E15," ",'CP &amp; Installation Detail'!E16)</f>
        <v xml:space="preserve"> </v>
      </c>
      <c r="I1" s="116"/>
      <c r="J1" s="116"/>
      <c r="K1" s="109" t="s">
        <v>36</v>
      </c>
      <c r="L1" s="110" t="s">
        <v>47</v>
      </c>
      <c r="M1" s="113" t="s">
        <v>180</v>
      </c>
      <c r="O1" t="s">
        <v>181</v>
      </c>
    </row>
    <row r="2" spans="1:15" x14ac:dyDescent="0.25">
      <c r="A2" s="105" t="str">
        <f>K2</f>
        <v>10Mb 1 Year</v>
      </c>
      <c r="B2" s="19">
        <v>1700</v>
      </c>
      <c r="D2" s="105" t="s">
        <v>26</v>
      </c>
      <c r="E2" s="281">
        <v>0</v>
      </c>
      <c r="G2" s="116"/>
      <c r="H2" s="116"/>
      <c r="I2" s="116"/>
      <c r="J2" s="116"/>
      <c r="K2" s="299" t="str">
        <f>CONCATENATE(L25," ",$L$32)</f>
        <v>10Mb 1 Year</v>
      </c>
      <c r="L2" s="111" t="s">
        <v>49</v>
      </c>
      <c r="M2" s="27">
        <v>4117</v>
      </c>
      <c r="O2">
        <v>3834</v>
      </c>
    </row>
    <row r="3" spans="1:15" x14ac:dyDescent="0.25">
      <c r="A3" s="105" t="str">
        <f t="shared" ref="A3:A19" si="0">K3</f>
        <v>100Mb 1 Year</v>
      </c>
      <c r="B3" s="21">
        <v>1700</v>
      </c>
      <c r="D3" s="106" t="s">
        <v>30</v>
      </c>
      <c r="E3" s="272">
        <v>0</v>
      </c>
      <c r="G3" s="116"/>
      <c r="H3" s="116"/>
      <c r="I3" s="116"/>
      <c r="J3" s="116"/>
      <c r="K3" s="299" t="str">
        <f>CONCATENATE(L26," ",$L$32)</f>
        <v>100Mb 1 Year</v>
      </c>
      <c r="L3" s="112" t="s">
        <v>49</v>
      </c>
      <c r="M3" s="27">
        <v>4117</v>
      </c>
      <c r="O3">
        <v>3834</v>
      </c>
    </row>
    <row r="4" spans="1:15" x14ac:dyDescent="0.25">
      <c r="A4" s="105" t="str">
        <f t="shared" si="0"/>
        <v>1Gb Standard Connection 1 Year</v>
      </c>
      <c r="B4" s="21">
        <v>1700</v>
      </c>
      <c r="D4" s="106" t="s">
        <v>158</v>
      </c>
      <c r="E4" s="272">
        <v>0</v>
      </c>
      <c r="G4" s="116"/>
      <c r="H4" s="116"/>
      <c r="I4" s="116"/>
      <c r="J4" s="116"/>
      <c r="K4" s="299" t="str">
        <f>CONCATENATE(L27," ",$L$32)</f>
        <v>1Gb Standard Connection 1 Year</v>
      </c>
      <c r="L4" s="112" t="s">
        <v>49</v>
      </c>
      <c r="M4" s="27">
        <v>4117</v>
      </c>
      <c r="O4">
        <v>3834</v>
      </c>
    </row>
    <row r="5" spans="1:15" x14ac:dyDescent="0.25">
      <c r="A5" s="105" t="str">
        <f>K5</f>
        <v>1Gb Standard Connection 3 Years  (1 &amp; 10Gb Only)</v>
      </c>
      <c r="B5" s="21">
        <v>1700</v>
      </c>
      <c r="D5" s="106" t="s">
        <v>158</v>
      </c>
      <c r="E5" s="272">
        <v>0</v>
      </c>
      <c r="G5" s="116"/>
      <c r="H5" s="116"/>
      <c r="I5" s="116"/>
      <c r="J5" s="116"/>
      <c r="K5" s="299" t="str">
        <f>CONCATENATE($L$27," ",L33)</f>
        <v>1Gb Standard Connection 3 Years  (1 &amp; 10Gb Only)</v>
      </c>
      <c r="L5" s="112" t="s">
        <v>182</v>
      </c>
      <c r="M5" s="28">
        <v>3642</v>
      </c>
      <c r="O5">
        <v>3834</v>
      </c>
    </row>
    <row r="6" spans="1:15" x14ac:dyDescent="0.25">
      <c r="A6" s="105" t="str">
        <f t="shared" si="0"/>
        <v>1Gb Standard Connection 5 Years  (1 &amp; 10Gb Only)</v>
      </c>
      <c r="B6" s="21">
        <v>1154</v>
      </c>
      <c r="D6" s="106" t="s">
        <v>158</v>
      </c>
      <c r="E6" s="272"/>
      <c r="G6" s="116"/>
      <c r="H6" s="116"/>
      <c r="I6" s="116"/>
      <c r="J6" s="116"/>
      <c r="K6" s="299" t="str">
        <f t="shared" ref="K6:K7" si="1">CONCATENATE($L$27," ",L34)</f>
        <v>1Gb Standard Connection 5 Years  (1 &amp; 10Gb Only)</v>
      </c>
      <c r="L6" s="112" t="s">
        <v>183</v>
      </c>
      <c r="M6" s="28">
        <v>3489</v>
      </c>
      <c r="O6">
        <v>3642</v>
      </c>
    </row>
    <row r="7" spans="1:15" x14ac:dyDescent="0.25">
      <c r="A7" s="105" t="str">
        <f t="shared" si="0"/>
        <v>1Gb Standard Connection 7 Years (1 &amp; 10Gb Only)</v>
      </c>
      <c r="B7" s="21">
        <v>1154</v>
      </c>
      <c r="D7" s="106" t="s">
        <v>158</v>
      </c>
      <c r="E7" s="272"/>
      <c r="G7" s="116"/>
      <c r="H7" s="116"/>
      <c r="I7" s="116"/>
      <c r="J7" s="116"/>
      <c r="K7" s="299" t="str">
        <f t="shared" si="1"/>
        <v>1Gb Standard Connection 7 Years (1 &amp; 10Gb Only)</v>
      </c>
      <c r="L7" s="112" t="s">
        <v>184</v>
      </c>
      <c r="M7" s="28">
        <v>3259</v>
      </c>
      <c r="O7">
        <v>3489</v>
      </c>
    </row>
    <row r="8" spans="1:15" x14ac:dyDescent="0.25">
      <c r="A8" s="105" t="str">
        <f t="shared" si="0"/>
        <v xml:space="preserve">1Gb Free Connection </v>
      </c>
      <c r="B8" s="21">
        <v>1154</v>
      </c>
      <c r="D8" s="106" t="s">
        <v>158</v>
      </c>
      <c r="E8" s="272"/>
      <c r="G8" s="116"/>
      <c r="H8" s="116"/>
      <c r="I8" s="116"/>
      <c r="J8" s="116"/>
      <c r="K8" s="299" t="str">
        <f>CONCATENATE($L$28," ",L36)</f>
        <v xml:space="preserve">1Gb Free Connection </v>
      </c>
      <c r="L8" s="112" t="s">
        <v>49</v>
      </c>
      <c r="M8" s="28" t="s">
        <v>185</v>
      </c>
      <c r="O8">
        <v>3259</v>
      </c>
    </row>
    <row r="9" spans="1:15" x14ac:dyDescent="0.25">
      <c r="A9" s="105" t="str">
        <f t="shared" si="0"/>
        <v>1Gb Free Connection 3 Years  (1 &amp; 10Gb Only)</v>
      </c>
      <c r="B9" s="23">
        <v>0</v>
      </c>
      <c r="D9" s="106" t="s">
        <v>158</v>
      </c>
      <c r="E9" s="272"/>
      <c r="G9" s="116"/>
      <c r="H9" s="116"/>
      <c r="I9" s="116"/>
      <c r="J9" s="116"/>
      <c r="K9" s="299" t="str">
        <f>CONCATENATE($L$28," ",L33)</f>
        <v>1Gb Free Connection 3 Years  (1 &amp; 10Gb Only)</v>
      </c>
      <c r="L9" s="112" t="s">
        <v>182</v>
      </c>
      <c r="M9" s="28">
        <v>4027</v>
      </c>
      <c r="O9" t="s">
        <v>185</v>
      </c>
    </row>
    <row r="10" spans="1:15" x14ac:dyDescent="0.25">
      <c r="A10" s="105" t="str">
        <f t="shared" si="0"/>
        <v>1Gb Free Connection 5 Years  (1 &amp; 10Gb Only)</v>
      </c>
      <c r="B10" s="23">
        <v>0</v>
      </c>
      <c r="D10" s="106" t="s">
        <v>158</v>
      </c>
      <c r="E10" s="272"/>
      <c r="G10" s="116"/>
      <c r="H10" s="116"/>
      <c r="I10" s="116"/>
      <c r="J10" s="116"/>
      <c r="K10" s="299" t="str">
        <f t="shared" ref="K10:K11" si="2">CONCATENATE($L$28," ",L34)</f>
        <v>1Gb Free Connection 5 Years  (1 &amp; 10Gb Only)</v>
      </c>
      <c r="L10" s="112" t="s">
        <v>183</v>
      </c>
      <c r="M10" s="28">
        <v>3720</v>
      </c>
      <c r="O10">
        <v>4027</v>
      </c>
    </row>
    <row r="11" spans="1:15" x14ac:dyDescent="0.25">
      <c r="A11" s="105" t="str">
        <f t="shared" si="0"/>
        <v>1Gb Free Connection 7 Years (1 &amp; 10Gb Only)</v>
      </c>
      <c r="B11" s="23">
        <v>0</v>
      </c>
      <c r="D11" s="106" t="s">
        <v>158</v>
      </c>
      <c r="E11" s="272"/>
      <c r="G11" s="116"/>
      <c r="H11" s="116"/>
      <c r="I11" s="116"/>
      <c r="J11" s="116"/>
      <c r="K11" s="299" t="str">
        <f t="shared" si="2"/>
        <v>1Gb Free Connection 7 Years (1 &amp; 10Gb Only)</v>
      </c>
      <c r="L11" s="112" t="s">
        <v>184</v>
      </c>
      <c r="M11" s="28">
        <v>3424</v>
      </c>
      <c r="O11">
        <v>3720</v>
      </c>
    </row>
    <row r="12" spans="1:15" x14ac:dyDescent="0.25">
      <c r="A12" s="105" t="str">
        <f t="shared" si="0"/>
        <v xml:space="preserve">10Gb Free Connection </v>
      </c>
      <c r="B12" s="23">
        <v>0</v>
      </c>
      <c r="D12" s="106" t="s">
        <v>158</v>
      </c>
      <c r="E12" s="272"/>
      <c r="G12" s="116"/>
      <c r="H12" s="116"/>
      <c r="I12" s="116"/>
      <c r="J12" s="116"/>
      <c r="K12" s="299" t="str">
        <f t="shared" ref="K12" si="3">CONCATENATE($L$31," ",L36)</f>
        <v xml:space="preserve">10Gb Free Connection </v>
      </c>
      <c r="L12" s="112" t="s">
        <v>49</v>
      </c>
      <c r="M12" s="28" t="s">
        <v>185</v>
      </c>
      <c r="O12">
        <v>3424</v>
      </c>
    </row>
    <row r="13" spans="1:15" x14ac:dyDescent="0.25">
      <c r="A13" s="105" t="str">
        <f t="shared" si="0"/>
        <v>10Gb Standard Connection 3 Years  (1 &amp; 10Gb Only)</v>
      </c>
      <c r="B13" s="23">
        <v>4072</v>
      </c>
      <c r="C13" s="23"/>
      <c r="D13" s="107" t="s">
        <v>159</v>
      </c>
      <c r="E13" s="282"/>
      <c r="G13" s="116"/>
      <c r="H13" s="116"/>
      <c r="I13" s="116"/>
      <c r="J13" s="116"/>
      <c r="K13" s="299" t="str">
        <f>CONCATENATE($L$30," ",L33)</f>
        <v>10Gb Standard Connection 3 Years  (1 &amp; 10Gb Only)</v>
      </c>
      <c r="L13" s="112" t="s">
        <v>182</v>
      </c>
      <c r="M13" s="28">
        <v>6378</v>
      </c>
      <c r="O13">
        <v>6378</v>
      </c>
    </row>
    <row r="14" spans="1:15" x14ac:dyDescent="0.25">
      <c r="A14" s="105" t="str">
        <f t="shared" si="0"/>
        <v>10Gb Standard Connection 5 Years  (1 &amp; 10Gb Only)</v>
      </c>
      <c r="B14" s="23">
        <v>4072</v>
      </c>
      <c r="C14" s="23"/>
      <c r="D14" s="107" t="s">
        <v>159</v>
      </c>
      <c r="E14" s="282"/>
      <c r="G14" s="116"/>
      <c r="H14" s="116"/>
      <c r="I14" s="116"/>
      <c r="J14" s="116"/>
      <c r="K14" s="299" t="str">
        <f>CONCATENATE($L$30," ",L34)</f>
        <v>10Gb Standard Connection 5 Years  (1 &amp; 10Gb Only)</v>
      </c>
      <c r="L14" s="112" t="s">
        <v>183</v>
      </c>
      <c r="M14" s="28">
        <v>6114</v>
      </c>
      <c r="O14">
        <v>6114</v>
      </c>
    </row>
    <row r="15" spans="1:15" x14ac:dyDescent="0.25">
      <c r="A15" s="105" t="str">
        <f t="shared" si="0"/>
        <v>10Gb Standard Connection 7 Years (1 &amp; 10Gb Only)</v>
      </c>
      <c r="B15" s="23">
        <v>4072</v>
      </c>
      <c r="C15" s="23"/>
      <c r="D15" s="107" t="s">
        <v>159</v>
      </c>
      <c r="E15" s="282"/>
      <c r="G15" s="116"/>
      <c r="H15" s="116"/>
      <c r="I15" s="116"/>
      <c r="J15" s="116"/>
      <c r="K15" s="299" t="str">
        <f>CONCATENATE($L$30," ",L35)</f>
        <v>10Gb Standard Connection 7 Years (1 &amp; 10Gb Only)</v>
      </c>
      <c r="L15" s="112" t="s">
        <v>184</v>
      </c>
      <c r="M15" s="28">
        <v>4830</v>
      </c>
      <c r="O15">
        <v>4830</v>
      </c>
    </row>
    <row r="16" spans="1:15" x14ac:dyDescent="0.25">
      <c r="A16" s="105" t="str">
        <f t="shared" si="0"/>
        <v>10Gb Free Connection</v>
      </c>
      <c r="B16" s="23">
        <v>0</v>
      </c>
      <c r="C16" s="23"/>
      <c r="D16" s="107" t="s">
        <v>159</v>
      </c>
      <c r="E16" s="282"/>
      <c r="G16" s="116"/>
      <c r="H16" s="116"/>
      <c r="I16" s="116"/>
      <c r="J16" s="116"/>
      <c r="K16" s="299" t="s">
        <v>42</v>
      </c>
      <c r="L16" s="112" t="s">
        <v>49</v>
      </c>
      <c r="M16" s="28" t="s">
        <v>185</v>
      </c>
      <c r="O16" t="s">
        <v>185</v>
      </c>
    </row>
    <row r="17" spans="1:15" x14ac:dyDescent="0.25">
      <c r="A17" s="105" t="str">
        <f t="shared" si="0"/>
        <v>10Gb Free Connection 3 Years  (1 &amp; 10Gb Only)</v>
      </c>
      <c r="B17" s="23">
        <v>0</v>
      </c>
      <c r="C17" s="300"/>
      <c r="D17" s="107" t="s">
        <v>159</v>
      </c>
      <c r="E17" s="282"/>
      <c r="G17" s="116"/>
      <c r="H17" s="116"/>
      <c r="I17" s="116"/>
      <c r="J17" s="116"/>
      <c r="K17" s="299" t="str">
        <f>CONCATENATE($L$31," ",L33)</f>
        <v>10Gb Free Connection 3 Years  (1 &amp; 10Gb Only)</v>
      </c>
      <c r="L17" s="112" t="s">
        <v>182</v>
      </c>
      <c r="M17" s="28">
        <v>7736</v>
      </c>
      <c r="O17">
        <v>7736</v>
      </c>
    </row>
    <row r="18" spans="1:15" x14ac:dyDescent="0.25">
      <c r="A18" s="105" t="str">
        <f t="shared" si="0"/>
        <v>10Gb Free Connection 5 Years  (1 &amp; 10Gb Only)</v>
      </c>
      <c r="B18" s="23">
        <v>0</v>
      </c>
      <c r="C18" s="300"/>
      <c r="D18" s="107" t="s">
        <v>159</v>
      </c>
      <c r="E18" s="282"/>
      <c r="G18" s="116"/>
      <c r="H18" s="116"/>
      <c r="I18" s="116"/>
      <c r="J18" s="116"/>
      <c r="K18" s="299" t="str">
        <f>CONCATENATE($L$31," ",L34)</f>
        <v>10Gb Free Connection 5 Years  (1 &amp; 10Gb Only)</v>
      </c>
      <c r="L18" s="112" t="s">
        <v>183</v>
      </c>
      <c r="M18" s="28">
        <v>6929</v>
      </c>
      <c r="O18">
        <v>6929</v>
      </c>
    </row>
    <row r="19" spans="1:15" x14ac:dyDescent="0.25">
      <c r="A19" s="105" t="str">
        <f t="shared" si="0"/>
        <v>10Gb Free Connection 7 Years (1 &amp; 10Gb Only)</v>
      </c>
      <c r="B19" s="23">
        <v>0</v>
      </c>
      <c r="C19" s="300"/>
      <c r="D19" s="107" t="s">
        <v>159</v>
      </c>
      <c r="E19" s="282"/>
      <c r="G19" s="116"/>
      <c r="H19" s="116"/>
      <c r="I19" s="116"/>
      <c r="J19" s="116"/>
      <c r="K19" s="299" t="str">
        <f>CONCATENATE($L$31," ",L35)</f>
        <v>10Gb Free Connection 7 Years (1 &amp; 10Gb Only)</v>
      </c>
      <c r="L19" s="112" t="s">
        <v>184</v>
      </c>
      <c r="M19" s="28">
        <v>5412</v>
      </c>
      <c r="O19">
        <v>5412</v>
      </c>
    </row>
    <row r="20" spans="1:15" x14ac:dyDescent="0.25">
      <c r="A20" s="105"/>
      <c r="B20" s="23"/>
      <c r="D20" s="107"/>
      <c r="E20" s="282"/>
      <c r="G20" s="116"/>
      <c r="H20" s="116"/>
      <c r="I20" s="116"/>
      <c r="J20" s="116"/>
      <c r="K20" s="299"/>
      <c r="L20" s="100"/>
      <c r="M20" s="115"/>
    </row>
    <row r="21" spans="1:15" x14ac:dyDescent="0.25">
      <c r="A21" s="2"/>
      <c r="G21" s="116"/>
      <c r="H21" s="116"/>
      <c r="I21" s="116"/>
      <c r="J21" s="116"/>
      <c r="K21" s="102"/>
      <c r="L21" s="116"/>
    </row>
    <row r="22" spans="1:15" ht="40.5" customHeight="1" x14ac:dyDescent="0.25">
      <c r="A22" s="267" t="s">
        <v>186</v>
      </c>
      <c r="B22" s="268"/>
      <c r="C22" s="268"/>
      <c r="D22" s="269"/>
      <c r="E22" s="268"/>
      <c r="G22" s="116"/>
      <c r="H22" s="116"/>
      <c r="I22" s="116"/>
      <c r="J22" s="116"/>
      <c r="K22" s="102"/>
      <c r="L22" s="116"/>
    </row>
    <row r="23" spans="1:15" ht="45" customHeight="1" x14ac:dyDescent="0.25">
      <c r="A23" s="103"/>
      <c r="B23" s="102"/>
      <c r="G23" s="116"/>
      <c r="H23" s="116"/>
      <c r="I23" s="116"/>
      <c r="J23" s="116"/>
      <c r="K23" s="102"/>
    </row>
    <row r="24" spans="1:15" x14ac:dyDescent="0.25">
      <c r="G24" s="116"/>
      <c r="H24" s="116"/>
      <c r="I24" s="116"/>
      <c r="J24" s="116"/>
      <c r="K24" s="404" t="s">
        <v>187</v>
      </c>
      <c r="L24" s="405"/>
      <c r="M24" s="406"/>
    </row>
    <row r="25" spans="1:15" x14ac:dyDescent="0.25">
      <c r="A25"/>
      <c r="B25"/>
      <c r="C25"/>
      <c r="G25" s="116"/>
      <c r="H25" s="116"/>
      <c r="I25" s="116"/>
      <c r="J25" s="116"/>
      <c r="K25" s="301"/>
      <c r="L25" s="299" t="s">
        <v>26</v>
      </c>
      <c r="M25" s="302"/>
    </row>
    <row r="26" spans="1:15" x14ac:dyDescent="0.25">
      <c r="G26" s="116"/>
      <c r="H26" s="116"/>
      <c r="I26" s="116"/>
      <c r="J26" s="116"/>
      <c r="K26" s="303"/>
      <c r="L26" s="299" t="s">
        <v>30</v>
      </c>
      <c r="M26" s="302"/>
    </row>
    <row r="27" spans="1:15" x14ac:dyDescent="0.25">
      <c r="G27" s="116"/>
      <c r="H27" s="116"/>
      <c r="I27" s="116"/>
      <c r="J27" s="116"/>
      <c r="K27" s="303"/>
      <c r="L27" s="299" t="s">
        <v>34</v>
      </c>
      <c r="M27" s="302"/>
    </row>
    <row r="28" spans="1:15" x14ac:dyDescent="0.25">
      <c r="G28" s="116"/>
      <c r="H28" s="116"/>
      <c r="I28" s="116"/>
      <c r="J28" s="116"/>
      <c r="K28" s="303"/>
      <c r="L28" s="299" t="s">
        <v>38</v>
      </c>
      <c r="M28" s="302"/>
    </row>
    <row r="29" spans="1:15" x14ac:dyDescent="0.25">
      <c r="G29" s="116"/>
      <c r="H29" s="116"/>
      <c r="I29" s="116"/>
      <c r="J29" s="116"/>
      <c r="K29" s="303"/>
      <c r="L29" s="299" t="s">
        <v>44</v>
      </c>
      <c r="M29" s="302"/>
    </row>
    <row r="30" spans="1:15" x14ac:dyDescent="0.25">
      <c r="A30" s="26" t="s">
        <v>188</v>
      </c>
      <c r="B30" s="3" t="s">
        <v>189</v>
      </c>
      <c r="C30" s="3" t="s">
        <v>190</v>
      </c>
      <c r="D30" s="26" t="s">
        <v>165</v>
      </c>
      <c r="E30" s="2" t="s">
        <v>191</v>
      </c>
      <c r="F30" s="2" t="s">
        <v>47</v>
      </c>
      <c r="G30" s="2" t="s">
        <v>112</v>
      </c>
      <c r="H30" s="2"/>
      <c r="I30" s="2"/>
      <c r="J30" s="2"/>
      <c r="K30" s="301"/>
      <c r="L30" s="299" t="s">
        <v>41</v>
      </c>
      <c r="M30" s="302"/>
    </row>
    <row r="31" spans="1:15" x14ac:dyDescent="0.25">
      <c r="A31" s="26">
        <v>1</v>
      </c>
      <c r="B31" s="2" t="s">
        <v>192</v>
      </c>
      <c r="C31" s="3">
        <f>'CP &amp; Installation Detail'!E36</f>
        <v>0</v>
      </c>
      <c r="D31" s="285" t="e">
        <f>_xlfn.XLOOKUP(H1,$A$2:$A$20,$B$2:$B$20)</f>
        <v>#N/A</v>
      </c>
      <c r="E31" s="3">
        <f>'CP &amp; Installation Detail'!E15</f>
        <v>0</v>
      </c>
      <c r="F31" s="3">
        <f>'CP &amp; Installation Detail'!E17</f>
        <v>0</v>
      </c>
      <c r="G31" s="285" t="e">
        <f>_xlfn.XLOOKUP($H$1,$K$2:$K$20,$M$2:$M$20)</f>
        <v>#N/A</v>
      </c>
      <c r="H31" s="2"/>
      <c r="I31" s="2"/>
      <c r="J31" s="2"/>
      <c r="K31" s="301"/>
      <c r="L31" s="299" t="s">
        <v>42</v>
      </c>
      <c r="M31" s="302"/>
    </row>
    <row r="32" spans="1:15" x14ac:dyDescent="0.25">
      <c r="D32" s="3"/>
      <c r="K32" s="301"/>
      <c r="L32" s="299" t="s">
        <v>49</v>
      </c>
      <c r="M32" s="302"/>
    </row>
    <row r="33" spans="2:13" x14ac:dyDescent="0.25">
      <c r="D33" s="3"/>
      <c r="K33" s="301"/>
      <c r="L33" s="299" t="s">
        <v>51</v>
      </c>
      <c r="M33" s="302"/>
    </row>
    <row r="34" spans="2:13" x14ac:dyDescent="0.25">
      <c r="B34" s="26"/>
      <c r="D34" s="3"/>
      <c r="K34" s="301"/>
      <c r="L34" s="299" t="s">
        <v>55</v>
      </c>
      <c r="M34" s="302"/>
    </row>
    <row r="35" spans="2:13" x14ac:dyDescent="0.25">
      <c r="D35" s="3"/>
      <c r="K35" s="301"/>
      <c r="L35" s="299" t="s">
        <v>58</v>
      </c>
      <c r="M35" s="302"/>
    </row>
    <row r="36" spans="2:13" x14ac:dyDescent="0.25">
      <c r="D36" s="3"/>
      <c r="K36" s="304"/>
      <c r="L36" s="305"/>
      <c r="M36" s="306"/>
    </row>
    <row r="37" spans="2:13" x14ac:dyDescent="0.25">
      <c r="D37" s="3"/>
    </row>
    <row r="38" spans="2:13" x14ac:dyDescent="0.25">
      <c r="D38" s="3"/>
    </row>
    <row r="39" spans="2:13" x14ac:dyDescent="0.25">
      <c r="D39" s="3"/>
    </row>
    <row r="40" spans="2:13" x14ac:dyDescent="0.25">
      <c r="D40" s="3"/>
    </row>
    <row r="41" spans="2:13" x14ac:dyDescent="0.25">
      <c r="D41" s="3"/>
    </row>
    <row r="42" spans="2:13" ht="12" customHeight="1" x14ac:dyDescent="0.25">
      <c r="D42" s="3"/>
    </row>
    <row r="43" spans="2:13" x14ac:dyDescent="0.25">
      <c r="D43" s="3"/>
    </row>
    <row r="44" spans="2:13" x14ac:dyDescent="0.25">
      <c r="D44" s="3"/>
    </row>
    <row r="45" spans="2:13" x14ac:dyDescent="0.25">
      <c r="D45" s="3"/>
    </row>
    <row r="46" spans="2:13" x14ac:dyDescent="0.25">
      <c r="D46" s="3"/>
    </row>
    <row r="47" spans="2:13" x14ac:dyDescent="0.25">
      <c r="D47" s="3"/>
    </row>
    <row r="48" spans="2:13" x14ac:dyDescent="0.25">
      <c r="D48" s="3"/>
    </row>
    <row r="49" spans="4:4" x14ac:dyDescent="0.25">
      <c r="D49" s="3"/>
    </row>
    <row r="50" spans="4:4" x14ac:dyDescent="0.25">
      <c r="D50" s="3"/>
    </row>
    <row r="51" spans="4:4" x14ac:dyDescent="0.25">
      <c r="D51" s="3"/>
    </row>
    <row r="52" spans="4:4" x14ac:dyDescent="0.25">
      <c r="D52" s="3"/>
    </row>
  </sheetData>
  <customSheetViews>
    <customSheetView guid="{EA79FFD9-D4AE-4A52-9D37-2D3CF5E12528}" scale="90" state="hidden" topLeftCell="A47">
      <selection activeCell="C74" sqref="C74"/>
      <pageMargins left="0" right="0" top="0" bottom="0" header="0" footer="0"/>
      <pageSetup paperSize="9" orientation="portrait" verticalDpi="0" r:id="rId1"/>
    </customSheetView>
  </customSheetViews>
  <mergeCells count="1">
    <mergeCell ref="K24:M24"/>
  </mergeCells>
  <phoneticPr fontId="32" type="noConversion"/>
  <pageMargins left="0.7" right="0.7" top="0.75" bottom="0.75" header="0.3" footer="0.3"/>
  <pageSetup paperSize="9" orientation="portrait" verticalDpi="0" r:id="rId2"/>
  <headerFooter>
    <oddHeader>&amp;C&amp;"Calibri"&amp;8&amp;K737373KCOM Commercial in Confidence&amp;1#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52"/>
  <sheetViews>
    <sheetView workbookViewId="0">
      <selection activeCell="O12" sqref="O12"/>
    </sheetView>
  </sheetViews>
  <sheetFormatPr defaultRowHeight="15" x14ac:dyDescent="0.25"/>
  <cols>
    <col min="1" max="1" width="40.42578125" style="26" customWidth="1"/>
    <col min="2" max="2" width="18.28515625" style="3" customWidth="1"/>
    <col min="3" max="3" width="10.7109375" style="3" customWidth="1"/>
    <col min="4" max="4" width="13.28515625" style="26" customWidth="1"/>
    <col min="5" max="5" width="22.5703125" style="3" customWidth="1"/>
    <col min="6" max="6" width="21.28515625" style="3" customWidth="1"/>
    <col min="7" max="10" width="10.7109375" style="26" customWidth="1"/>
    <col min="11" max="11" width="11.28515625" style="26" customWidth="1"/>
    <col min="12" max="12" width="13.5703125" style="14" customWidth="1"/>
    <col min="13" max="13" width="12.42578125" customWidth="1"/>
  </cols>
  <sheetData>
    <row r="1" spans="1:13" ht="30" x14ac:dyDescent="0.25">
      <c r="A1" s="104" t="s">
        <v>36</v>
      </c>
      <c r="B1" s="108" t="s">
        <v>177</v>
      </c>
      <c r="C1" s="14"/>
      <c r="D1" s="104" t="s">
        <v>36</v>
      </c>
      <c r="E1" s="108" t="s">
        <v>178</v>
      </c>
      <c r="G1" s="116" t="s">
        <v>179</v>
      </c>
      <c r="H1" s="116" t="str">
        <f>CONCATENATE('CP &amp; Installation Detail'!E15," ",'CP &amp; Installation Detail'!E16)</f>
        <v xml:space="preserve"> </v>
      </c>
      <c r="I1" s="116"/>
      <c r="J1" s="116"/>
      <c r="K1" s="109" t="s">
        <v>36</v>
      </c>
      <c r="L1" s="110" t="s">
        <v>47</v>
      </c>
      <c r="M1" s="113" t="s">
        <v>180</v>
      </c>
    </row>
    <row r="2" spans="1:13" x14ac:dyDescent="0.25">
      <c r="A2" s="105" t="str">
        <f>K2</f>
        <v>10Mb 1 Year</v>
      </c>
      <c r="B2" s="19">
        <v>1700</v>
      </c>
      <c r="D2" s="105" t="s">
        <v>26</v>
      </c>
      <c r="E2" s="281">
        <v>0</v>
      </c>
      <c r="G2" s="116"/>
      <c r="H2" s="116"/>
      <c r="I2" s="116"/>
      <c r="J2" s="116"/>
      <c r="K2" s="299" t="str">
        <f>CONCATENATE(L25," ",$L$32)</f>
        <v>10Mb 1 Year</v>
      </c>
      <c r="L2" s="111" t="s">
        <v>49</v>
      </c>
      <c r="M2" s="27">
        <v>4333</v>
      </c>
    </row>
    <row r="3" spans="1:13" x14ac:dyDescent="0.25">
      <c r="A3" s="105" t="str">
        <f t="shared" ref="A3:A20" si="0">K3</f>
        <v>100Mb 1 Year</v>
      </c>
      <c r="B3" s="21">
        <v>1700</v>
      </c>
      <c r="D3" s="106" t="s">
        <v>30</v>
      </c>
      <c r="E3" s="272">
        <v>0</v>
      </c>
      <c r="G3" s="116"/>
      <c r="H3" s="116"/>
      <c r="I3" s="116"/>
      <c r="J3" s="116"/>
      <c r="K3" s="299" t="str">
        <f>CONCATENATE(L26," ",$L$32)</f>
        <v>100Mb 1 Year</v>
      </c>
      <c r="L3" s="112" t="s">
        <v>49</v>
      </c>
      <c r="M3" s="27">
        <v>4333</v>
      </c>
    </row>
    <row r="4" spans="1:13" x14ac:dyDescent="0.25">
      <c r="A4" s="105" t="str">
        <f t="shared" si="0"/>
        <v>1Gb Standard Connection 1 Year</v>
      </c>
      <c r="B4" s="21">
        <v>1700</v>
      </c>
      <c r="D4" s="106" t="s">
        <v>158</v>
      </c>
      <c r="E4" s="272">
        <v>0</v>
      </c>
      <c r="G4" s="116"/>
      <c r="H4" s="116"/>
      <c r="I4" s="116"/>
      <c r="J4" s="116"/>
      <c r="K4" s="299" t="str">
        <f>CONCATENATE($L$27," ",L32)</f>
        <v>1Gb Standard Connection 1 Year</v>
      </c>
      <c r="L4" s="112" t="s">
        <v>49</v>
      </c>
      <c r="M4" s="27">
        <v>4225</v>
      </c>
    </row>
    <row r="5" spans="1:13" x14ac:dyDescent="0.25">
      <c r="A5" s="105" t="str">
        <f t="shared" si="0"/>
        <v>1Gb Standard Connection 3 Years  (1 &amp; 10Gb Only)</v>
      </c>
      <c r="B5" s="21">
        <v>1154</v>
      </c>
      <c r="D5" s="106" t="s">
        <v>158</v>
      </c>
      <c r="E5" s="272"/>
      <c r="G5" s="116"/>
      <c r="H5" s="116"/>
      <c r="I5" s="116"/>
      <c r="J5" s="116"/>
      <c r="K5" s="299" t="str">
        <f t="shared" ref="K5:K7" si="1">CONCATENATE($L$27," ",L33)</f>
        <v>1Gb Standard Connection 3 Years  (1 &amp; 10Gb Only)</v>
      </c>
      <c r="L5" s="112" t="s">
        <v>182</v>
      </c>
      <c r="M5" s="28">
        <v>3642</v>
      </c>
    </row>
    <row r="6" spans="1:13" x14ac:dyDescent="0.25">
      <c r="A6" s="105" t="str">
        <f t="shared" si="0"/>
        <v>1Gb Standard Connection 5 Years  (1 &amp; 10Gb Only)</v>
      </c>
      <c r="B6" s="21">
        <v>1154</v>
      </c>
      <c r="D6" s="106" t="s">
        <v>158</v>
      </c>
      <c r="E6" s="272"/>
      <c r="G6" s="116"/>
      <c r="H6" s="116"/>
      <c r="I6" s="116"/>
      <c r="J6" s="116"/>
      <c r="K6" s="299" t="str">
        <f t="shared" si="1"/>
        <v>1Gb Standard Connection 5 Years  (1 &amp; 10Gb Only)</v>
      </c>
      <c r="L6" s="112" t="s">
        <v>183</v>
      </c>
      <c r="M6" s="28">
        <v>3489</v>
      </c>
    </row>
    <row r="7" spans="1:13" x14ac:dyDescent="0.25">
      <c r="A7" s="105" t="str">
        <f t="shared" si="0"/>
        <v>1Gb Standard Connection 7 Years (1 &amp; 10Gb Only)</v>
      </c>
      <c r="B7" s="21">
        <v>1154</v>
      </c>
      <c r="D7" s="106" t="s">
        <v>158</v>
      </c>
      <c r="E7" s="272"/>
      <c r="G7" s="116"/>
      <c r="H7" s="116"/>
      <c r="I7" s="116"/>
      <c r="J7" s="116"/>
      <c r="K7" s="299" t="str">
        <f t="shared" si="1"/>
        <v>1Gb Standard Connection 7 Years (1 &amp; 10Gb Only)</v>
      </c>
      <c r="L7" s="112" t="s">
        <v>184</v>
      </c>
      <c r="M7" s="28">
        <v>3259</v>
      </c>
    </row>
    <row r="8" spans="1:13" x14ac:dyDescent="0.25">
      <c r="A8" s="105" t="str">
        <f t="shared" si="0"/>
        <v>1Gb Free Connection 1 Year</v>
      </c>
      <c r="B8" s="23">
        <v>0</v>
      </c>
      <c r="D8" s="106" t="s">
        <v>158</v>
      </c>
      <c r="E8" s="272"/>
      <c r="G8" s="116"/>
      <c r="H8" s="116"/>
      <c r="I8" s="116"/>
      <c r="J8" s="116"/>
      <c r="K8" s="299" t="str">
        <f>CONCATENATE($L$28," ",L32)</f>
        <v>1Gb Free Connection 1 Year</v>
      </c>
      <c r="L8" s="112" t="s">
        <v>49</v>
      </c>
      <c r="M8" s="28" t="s">
        <v>185</v>
      </c>
    </row>
    <row r="9" spans="1:13" x14ac:dyDescent="0.25">
      <c r="A9" s="105" t="str">
        <f t="shared" si="0"/>
        <v>1Gb Free Connection 3 Years  (1 &amp; 10Gb Only)</v>
      </c>
      <c r="B9" s="23">
        <v>0</v>
      </c>
      <c r="D9" s="106" t="s">
        <v>158</v>
      </c>
      <c r="E9" s="272"/>
      <c r="G9" s="116"/>
      <c r="H9" s="116"/>
      <c r="I9" s="116"/>
      <c r="J9" s="116"/>
      <c r="K9" s="299" t="str">
        <f t="shared" ref="K9:K11" si="2">CONCATENATE($L$28," ",L33)</f>
        <v>1Gb Free Connection 3 Years  (1 &amp; 10Gb Only)</v>
      </c>
      <c r="L9" s="112" t="s">
        <v>182</v>
      </c>
      <c r="M9" s="28">
        <v>4027</v>
      </c>
    </row>
    <row r="10" spans="1:13" x14ac:dyDescent="0.25">
      <c r="A10" s="105" t="str">
        <f t="shared" si="0"/>
        <v>1Gb Free Connection 5 Years  (1 &amp; 10Gb Only)</v>
      </c>
      <c r="B10" s="23">
        <v>0</v>
      </c>
      <c r="D10" s="106" t="s">
        <v>158</v>
      </c>
      <c r="E10" s="272"/>
      <c r="G10" s="116"/>
      <c r="H10" s="116"/>
      <c r="I10" s="116"/>
      <c r="J10" s="116"/>
      <c r="K10" s="299" t="str">
        <f t="shared" si="2"/>
        <v>1Gb Free Connection 5 Years  (1 &amp; 10Gb Only)</v>
      </c>
      <c r="L10" s="112" t="s">
        <v>183</v>
      </c>
      <c r="M10" s="28">
        <v>3720</v>
      </c>
    </row>
    <row r="11" spans="1:13" x14ac:dyDescent="0.25">
      <c r="A11" s="105" t="str">
        <f t="shared" si="0"/>
        <v>1Gb Free Connection 7 Years (1 &amp; 10Gb Only)</v>
      </c>
      <c r="B11" s="23">
        <v>0</v>
      </c>
      <c r="D11" s="106" t="s">
        <v>158</v>
      </c>
      <c r="E11" s="272"/>
      <c r="G11" s="116"/>
      <c r="H11" s="116"/>
      <c r="I11" s="116"/>
      <c r="J11" s="116"/>
      <c r="K11" s="299" t="str">
        <f t="shared" si="2"/>
        <v>1Gb Free Connection 7 Years (1 &amp; 10Gb Only)</v>
      </c>
      <c r="L11" s="112" t="s">
        <v>184</v>
      </c>
      <c r="M11" s="28">
        <v>3424</v>
      </c>
    </row>
    <row r="12" spans="1:13" x14ac:dyDescent="0.25">
      <c r="A12" s="105" t="str">
        <f t="shared" si="0"/>
        <v>10Gb Standard Connection 1 Year</v>
      </c>
      <c r="B12" s="23">
        <v>6000</v>
      </c>
      <c r="C12" s="23"/>
      <c r="D12" s="107" t="s">
        <v>159</v>
      </c>
      <c r="E12" s="282">
        <v>0</v>
      </c>
      <c r="G12" s="116"/>
      <c r="H12" s="116"/>
      <c r="I12" s="116"/>
      <c r="J12" s="116"/>
      <c r="K12" s="299" t="str">
        <f>CONCATENATE(L30," ",$L$32)</f>
        <v>10Gb Standard Connection 1 Year</v>
      </c>
      <c r="L12" s="112" t="s">
        <v>49</v>
      </c>
      <c r="M12" s="28">
        <v>6714</v>
      </c>
    </row>
    <row r="13" spans="1:13" x14ac:dyDescent="0.25">
      <c r="A13" s="105" t="str">
        <f t="shared" si="0"/>
        <v>10Gb Standard Connection 3 Years  (1 &amp; 10Gb Only)</v>
      </c>
      <c r="B13" s="23">
        <v>4072</v>
      </c>
      <c r="C13" s="23"/>
      <c r="D13" s="107" t="s">
        <v>159</v>
      </c>
      <c r="E13" s="282"/>
      <c r="G13" s="116"/>
      <c r="H13" s="116"/>
      <c r="I13" s="116"/>
      <c r="J13" s="116"/>
      <c r="K13" s="299" t="str">
        <f>CONCATENATE($L$30," ",L33)</f>
        <v>10Gb Standard Connection 3 Years  (1 &amp; 10Gb Only)</v>
      </c>
      <c r="L13" s="112" t="s">
        <v>182</v>
      </c>
      <c r="M13" s="28">
        <v>6378</v>
      </c>
    </row>
    <row r="14" spans="1:13" x14ac:dyDescent="0.25">
      <c r="A14" s="105" t="str">
        <f t="shared" si="0"/>
        <v>10Gb Standard Connection 5 Years  (1 &amp; 10Gb Only)</v>
      </c>
      <c r="B14" s="23">
        <v>4072</v>
      </c>
      <c r="C14" s="23"/>
      <c r="D14" s="107" t="s">
        <v>159</v>
      </c>
      <c r="E14" s="282"/>
      <c r="G14" s="116"/>
      <c r="H14" s="116"/>
      <c r="I14" s="116"/>
      <c r="J14" s="116"/>
      <c r="K14" s="299" t="str">
        <f>CONCATENATE($L$30," ",L34)</f>
        <v>10Gb Standard Connection 5 Years  (1 &amp; 10Gb Only)</v>
      </c>
      <c r="L14" s="112" t="s">
        <v>183</v>
      </c>
      <c r="M14" s="28">
        <v>6114</v>
      </c>
    </row>
    <row r="15" spans="1:13" x14ac:dyDescent="0.25">
      <c r="A15" s="105" t="str">
        <f t="shared" si="0"/>
        <v>10Gb Standard Connection 7 Years (1 &amp; 10Gb Only)</v>
      </c>
      <c r="B15" s="23">
        <v>4072</v>
      </c>
      <c r="C15" s="23"/>
      <c r="D15" s="107" t="s">
        <v>159</v>
      </c>
      <c r="E15" s="282"/>
      <c r="G15" s="116"/>
      <c r="H15" s="116"/>
      <c r="I15" s="116"/>
      <c r="J15" s="116"/>
      <c r="K15" s="299" t="str">
        <f>CONCATENATE($L$30," ",L35)</f>
        <v>10Gb Standard Connection 7 Years (1 &amp; 10Gb Only)</v>
      </c>
      <c r="L15" s="112" t="s">
        <v>184</v>
      </c>
      <c r="M15" s="28">
        <v>4830</v>
      </c>
    </row>
    <row r="16" spans="1:13" x14ac:dyDescent="0.25">
      <c r="A16" s="105" t="str">
        <f t="shared" si="0"/>
        <v>10Gb Free Connection</v>
      </c>
      <c r="B16" s="23">
        <v>0</v>
      </c>
      <c r="C16" s="23"/>
      <c r="D16" s="107" t="s">
        <v>159</v>
      </c>
      <c r="E16" s="282"/>
      <c r="G16" s="116"/>
      <c r="H16" s="116"/>
      <c r="I16" s="116"/>
      <c r="J16" s="116"/>
      <c r="K16" s="299" t="s">
        <v>42</v>
      </c>
      <c r="L16" s="112" t="s">
        <v>49</v>
      </c>
      <c r="M16" s="28" t="s">
        <v>185</v>
      </c>
    </row>
    <row r="17" spans="1:13" x14ac:dyDescent="0.25">
      <c r="A17" s="105" t="str">
        <f t="shared" si="0"/>
        <v>10Gb Free Connection 3 Years  (1 &amp; 10Gb Only)</v>
      </c>
      <c r="B17" s="23">
        <v>0</v>
      </c>
      <c r="C17" s="300"/>
      <c r="D17" s="107" t="s">
        <v>159</v>
      </c>
      <c r="E17" s="282"/>
      <c r="G17" s="116"/>
      <c r="H17" s="116"/>
      <c r="I17" s="116"/>
      <c r="J17" s="116"/>
      <c r="K17" s="299" t="str">
        <f>CONCATENATE($L$31," ",L33)</f>
        <v>10Gb Free Connection 3 Years  (1 &amp; 10Gb Only)</v>
      </c>
      <c r="L17" s="112" t="s">
        <v>182</v>
      </c>
      <c r="M17" s="28">
        <v>7736</v>
      </c>
    </row>
    <row r="18" spans="1:13" x14ac:dyDescent="0.25">
      <c r="A18" s="105" t="str">
        <f t="shared" si="0"/>
        <v>10Gb Free Connection 5 Years  (1 &amp; 10Gb Only)</v>
      </c>
      <c r="B18" s="23">
        <v>0</v>
      </c>
      <c r="C18" s="300"/>
      <c r="D18" s="107" t="s">
        <v>159</v>
      </c>
      <c r="E18" s="282"/>
      <c r="G18" s="116"/>
      <c r="H18" s="116"/>
      <c r="I18" s="116"/>
      <c r="J18" s="116"/>
      <c r="K18" s="299" t="str">
        <f>CONCATENATE($L$31," ",L34)</f>
        <v>10Gb Free Connection 5 Years  (1 &amp; 10Gb Only)</v>
      </c>
      <c r="L18" s="112" t="s">
        <v>183</v>
      </c>
      <c r="M18" s="28">
        <v>6929</v>
      </c>
    </row>
    <row r="19" spans="1:13" x14ac:dyDescent="0.25">
      <c r="A19" s="105" t="str">
        <f t="shared" si="0"/>
        <v>10Gb Free Connection 7 Years (1 &amp; 10Gb Only)</v>
      </c>
      <c r="B19" s="23">
        <v>0</v>
      </c>
      <c r="C19" s="300"/>
      <c r="D19" s="107" t="s">
        <v>159</v>
      </c>
      <c r="E19" s="282"/>
      <c r="G19" s="116"/>
      <c r="H19" s="116"/>
      <c r="I19" s="116"/>
      <c r="J19" s="116"/>
      <c r="K19" s="299" t="str">
        <f>CONCATENATE($L$31," ",L35)</f>
        <v>10Gb Free Connection 7 Years (1 &amp; 10Gb Only)</v>
      </c>
      <c r="L19" s="112" t="s">
        <v>184</v>
      </c>
      <c r="M19" s="28">
        <v>5412</v>
      </c>
    </row>
    <row r="20" spans="1:13" x14ac:dyDescent="0.25">
      <c r="A20" s="105" t="str">
        <f t="shared" si="0"/>
        <v>100Gb 1 Year</v>
      </c>
      <c r="B20" s="23">
        <v>15000</v>
      </c>
      <c r="D20" s="107" t="s">
        <v>44</v>
      </c>
      <c r="E20" s="282">
        <v>0</v>
      </c>
      <c r="G20" s="116"/>
      <c r="H20" s="116"/>
      <c r="I20" s="116"/>
      <c r="J20" s="116"/>
      <c r="K20" s="299" t="str">
        <f>CONCATENATE(L29," ",$L$32)</f>
        <v>100Gb 1 Year</v>
      </c>
      <c r="L20" s="100" t="s">
        <v>49</v>
      </c>
      <c r="M20" s="115">
        <v>37175</v>
      </c>
    </row>
    <row r="21" spans="1:13" x14ac:dyDescent="0.25">
      <c r="A21" s="2"/>
      <c r="G21" s="116"/>
      <c r="H21" s="116"/>
      <c r="I21" s="116"/>
      <c r="J21" s="116"/>
      <c r="K21" s="102"/>
      <c r="L21" s="116"/>
    </row>
    <row r="22" spans="1:13" x14ac:dyDescent="0.25">
      <c r="A22" s="267" t="s">
        <v>186</v>
      </c>
      <c r="B22" s="268"/>
      <c r="C22" s="268"/>
      <c r="D22" s="269"/>
      <c r="E22" s="268"/>
      <c r="G22" s="116"/>
      <c r="H22" s="116"/>
      <c r="I22" s="116"/>
      <c r="J22" s="116"/>
      <c r="K22" s="102"/>
      <c r="L22" s="116"/>
    </row>
    <row r="23" spans="1:13" x14ac:dyDescent="0.25">
      <c r="A23" s="103"/>
      <c r="B23" s="102"/>
      <c r="G23" s="116"/>
      <c r="H23" s="116"/>
      <c r="I23" s="116"/>
      <c r="J23" s="116"/>
      <c r="K23" s="102"/>
    </row>
    <row r="24" spans="1:13" x14ac:dyDescent="0.25">
      <c r="G24" s="116"/>
      <c r="H24" s="116"/>
      <c r="I24" s="116"/>
      <c r="J24" s="116"/>
      <c r="K24" s="404" t="s">
        <v>187</v>
      </c>
      <c r="L24" s="405"/>
      <c r="M24" s="406"/>
    </row>
    <row r="25" spans="1:13" x14ac:dyDescent="0.25">
      <c r="A25"/>
      <c r="B25"/>
      <c r="C25"/>
      <c r="G25" s="116"/>
      <c r="H25" s="116"/>
      <c r="I25" s="116"/>
      <c r="J25" s="116"/>
      <c r="K25" s="301"/>
      <c r="L25" s="299" t="s">
        <v>26</v>
      </c>
      <c r="M25" s="302"/>
    </row>
    <row r="26" spans="1:13" x14ac:dyDescent="0.25">
      <c r="G26" s="116"/>
      <c r="H26" s="116"/>
      <c r="I26" s="116"/>
      <c r="J26" s="116"/>
      <c r="K26" s="303"/>
      <c r="L26" s="299" t="s">
        <v>30</v>
      </c>
      <c r="M26" s="302"/>
    </row>
    <row r="27" spans="1:13" x14ac:dyDescent="0.25">
      <c r="G27" s="116"/>
      <c r="H27" s="116"/>
      <c r="I27" s="116"/>
      <c r="J27" s="116"/>
      <c r="K27" s="303"/>
      <c r="L27" s="299" t="s">
        <v>34</v>
      </c>
      <c r="M27" s="302"/>
    </row>
    <row r="28" spans="1:13" x14ac:dyDescent="0.25">
      <c r="G28" s="116"/>
      <c r="H28" s="116"/>
      <c r="I28" s="116"/>
      <c r="J28" s="116"/>
      <c r="K28" s="303"/>
      <c r="L28" s="299" t="s">
        <v>38</v>
      </c>
      <c r="M28" s="302"/>
    </row>
    <row r="29" spans="1:13" x14ac:dyDescent="0.25">
      <c r="G29" s="116"/>
      <c r="H29" s="116"/>
      <c r="I29" s="116"/>
      <c r="J29" s="116"/>
      <c r="K29" s="303"/>
      <c r="L29" s="299" t="s">
        <v>44</v>
      </c>
      <c r="M29" s="302"/>
    </row>
    <row r="30" spans="1:13" x14ac:dyDescent="0.25">
      <c r="A30" s="26" t="s">
        <v>188</v>
      </c>
      <c r="B30" s="3" t="s">
        <v>189</v>
      </c>
      <c r="C30" s="3" t="s">
        <v>190</v>
      </c>
      <c r="D30" s="26" t="s">
        <v>165</v>
      </c>
      <c r="E30" s="2" t="s">
        <v>191</v>
      </c>
      <c r="F30" s="2" t="s">
        <v>47</v>
      </c>
      <c r="G30" s="2" t="s">
        <v>112</v>
      </c>
      <c r="H30" s="2"/>
      <c r="I30" s="2"/>
      <c r="J30" s="2"/>
      <c r="K30" s="301"/>
      <c r="L30" s="299" t="s">
        <v>41</v>
      </c>
      <c r="M30" s="302"/>
    </row>
    <row r="31" spans="1:13" x14ac:dyDescent="0.25">
      <c r="A31" s="26">
        <v>1</v>
      </c>
      <c r="B31" s="2" t="s">
        <v>192</v>
      </c>
      <c r="C31" s="3">
        <f>'CP &amp; Installation Detail'!E36</f>
        <v>0</v>
      </c>
      <c r="D31" s="285" t="e">
        <f>_xlfn.XLOOKUP(H1,$A$2:$A$20,$B$2:$B$20)</f>
        <v>#N/A</v>
      </c>
      <c r="E31" s="3">
        <f>'CP &amp; Installation Detail'!E15</f>
        <v>0</v>
      </c>
      <c r="F31" s="3">
        <f>'CP &amp; Installation Detail'!E17</f>
        <v>0</v>
      </c>
      <c r="G31" s="285" t="e">
        <f>_xlfn.XLOOKUP($H$1,'Ethernet Connect Access Costs'!$K$2:$K$20,'Ethernet Connect Access Costs'!$M$2:$M$20)</f>
        <v>#N/A</v>
      </c>
      <c r="H31" s="2"/>
      <c r="I31" s="2"/>
      <c r="J31" s="2"/>
      <c r="K31" s="301"/>
      <c r="L31" s="299" t="s">
        <v>42</v>
      </c>
      <c r="M31" s="302"/>
    </row>
    <row r="32" spans="1:13" x14ac:dyDescent="0.25">
      <c r="D32" s="3"/>
      <c r="K32" s="301"/>
      <c r="L32" s="299" t="s">
        <v>49</v>
      </c>
      <c r="M32" s="302"/>
    </row>
    <row r="33" spans="2:13" x14ac:dyDescent="0.25">
      <c r="D33" s="3"/>
      <c r="K33" s="301"/>
      <c r="L33" s="299" t="s">
        <v>51</v>
      </c>
      <c r="M33" s="302"/>
    </row>
    <row r="34" spans="2:13" x14ac:dyDescent="0.25">
      <c r="B34" s="26"/>
      <c r="D34" s="3"/>
      <c r="K34" s="301"/>
      <c r="L34" s="299" t="s">
        <v>55</v>
      </c>
      <c r="M34" s="302"/>
    </row>
    <row r="35" spans="2:13" x14ac:dyDescent="0.25">
      <c r="D35" s="3"/>
      <c r="K35" s="301"/>
      <c r="L35" s="299" t="s">
        <v>58</v>
      </c>
      <c r="M35" s="302"/>
    </row>
    <row r="36" spans="2:13" x14ac:dyDescent="0.25">
      <c r="D36" s="3"/>
      <c r="K36" s="304"/>
      <c r="L36" s="305"/>
      <c r="M36" s="306"/>
    </row>
    <row r="37" spans="2:13" x14ac:dyDescent="0.25">
      <c r="D37" s="3"/>
    </row>
    <row r="38" spans="2:13" x14ac:dyDescent="0.25">
      <c r="D38" s="3"/>
    </row>
    <row r="39" spans="2:13" x14ac:dyDescent="0.25">
      <c r="D39" s="3"/>
    </row>
    <row r="40" spans="2:13" x14ac:dyDescent="0.25">
      <c r="D40" s="3"/>
    </row>
    <row r="41" spans="2:13" x14ac:dyDescent="0.25">
      <c r="D41" s="3"/>
    </row>
    <row r="42" spans="2:13" x14ac:dyDescent="0.25">
      <c r="D42" s="3"/>
    </row>
    <row r="43" spans="2:13" x14ac:dyDescent="0.25">
      <c r="D43" s="3"/>
    </row>
    <row r="44" spans="2:13" x14ac:dyDescent="0.25">
      <c r="D44" s="3"/>
    </row>
    <row r="45" spans="2:13" x14ac:dyDescent="0.25">
      <c r="D45" s="3"/>
    </row>
    <row r="46" spans="2:13" x14ac:dyDescent="0.25">
      <c r="D46" s="3"/>
    </row>
    <row r="47" spans="2:13" x14ac:dyDescent="0.25">
      <c r="D47" s="3"/>
    </row>
    <row r="48" spans="2:13" x14ac:dyDescent="0.25">
      <c r="D48" s="3"/>
    </row>
    <row r="49" spans="4:4" x14ac:dyDescent="0.25">
      <c r="D49" s="3"/>
    </row>
    <row r="50" spans="4:4" x14ac:dyDescent="0.25">
      <c r="D50" s="3"/>
    </row>
    <row r="51" spans="4:4" x14ac:dyDescent="0.25">
      <c r="D51" s="3"/>
    </row>
    <row r="52" spans="4:4" x14ac:dyDescent="0.25">
      <c r="D52" s="3"/>
    </row>
  </sheetData>
  <customSheetViews>
    <customSheetView guid="{EA79FFD9-D4AE-4A52-9D37-2D3CF5E12528}" state="hidden">
      <selection activeCell="C11" sqref="C11"/>
      <pageMargins left="0" right="0" top="0" bottom="0" header="0" footer="0"/>
      <pageSetup paperSize="9" orientation="portrait" verticalDpi="0" r:id="rId1"/>
    </customSheetView>
  </customSheetViews>
  <mergeCells count="1">
    <mergeCell ref="K24:M24"/>
  </mergeCells>
  <pageMargins left="0.7" right="0.7" top="0.75" bottom="0.75" header="0.3" footer="0.3"/>
  <pageSetup paperSize="9" orientation="portrait" verticalDpi="0" r:id="rId2"/>
  <headerFooter>
    <oddHeader>&amp;C&amp;"Calibri"&amp;8&amp;K737373KCOM Commercial in Confidence&amp;1#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C7A2D61378D742BED1F1C5D6AECD47" ma:contentTypeVersion="18" ma:contentTypeDescription="Create a new document." ma:contentTypeScope="" ma:versionID="4c8bd709a04be08be1f304d44d64475b">
  <xsd:schema xmlns:xsd="http://www.w3.org/2001/XMLSchema" xmlns:xs="http://www.w3.org/2001/XMLSchema" xmlns:p="http://schemas.microsoft.com/office/2006/metadata/properties" xmlns:ns2="1062170f-f84f-4675-997c-202fd722c2ac" xmlns:ns3="09995a88-fc63-4b07-b2a9-4f1601278d9f" targetNamespace="http://schemas.microsoft.com/office/2006/metadata/properties" ma:root="true" ma:fieldsID="eb0d2ea662a708cc5028e91a8deda8aa" ns2:_="" ns3:_="">
    <xsd:import namespace="1062170f-f84f-4675-997c-202fd722c2ac"/>
    <xsd:import namespace="09995a88-fc63-4b07-b2a9-4f1601278d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62170f-f84f-4675-997c-202fd722c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289565c-336f-4533-a857-b408e5d428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995a88-fc63-4b07-b2a9-4f1601278d9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b644b64-bfd9-46c5-bbea-f8fe7ff9d08c}" ma:internalName="TaxCatchAll" ma:showField="CatchAllData" ma:web="09995a88-fc63-4b07-b2a9-4f1601278d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062170f-f84f-4675-997c-202fd722c2ac">
      <Terms xmlns="http://schemas.microsoft.com/office/infopath/2007/PartnerControls"/>
    </lcf76f155ced4ddcb4097134ff3c332f>
    <SharedWithUsers xmlns="09995a88-fc63-4b07-b2a9-4f1601278d9f">
      <UserInfo>
        <DisplayName>Terry Kent</DisplayName>
        <AccountId>427</AccountId>
        <AccountType/>
      </UserInfo>
    </SharedWithUsers>
    <TaxCatchAll xmlns="09995a88-fc63-4b07-b2a9-4f1601278d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33E745-0263-468E-9C94-6B5FCEC5A0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62170f-f84f-4675-997c-202fd722c2ac"/>
    <ds:schemaRef ds:uri="09995a88-fc63-4b07-b2a9-4f1601278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321F39-A211-4112-B8CD-40B9283063D1}">
  <ds:schemaRefs>
    <ds:schemaRef ds:uri="http://schemas.microsoft.com/office/2006/metadata/properties"/>
    <ds:schemaRef ds:uri="http://schemas.microsoft.com/office/infopath/2007/PartnerControls"/>
    <ds:schemaRef ds:uri="1062170f-f84f-4675-997c-202fd722c2ac"/>
    <ds:schemaRef ds:uri="09995a88-fc63-4b07-b2a9-4f1601278d9f"/>
  </ds:schemaRefs>
</ds:datastoreItem>
</file>

<file path=customXml/itemProps3.xml><?xml version="1.0" encoding="utf-8"?>
<ds:datastoreItem xmlns:ds="http://schemas.openxmlformats.org/officeDocument/2006/customXml" ds:itemID="{5A452DF0-A684-4C70-BA04-AD69334976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CP &amp; Installation Detail</vt:lpstr>
      <vt:lpstr>Pricing &amp; Billing Detail</vt:lpstr>
      <vt:lpstr>Single Order Summary</vt:lpstr>
      <vt:lpstr>Multi CP &amp; Installation Detail </vt:lpstr>
      <vt:lpstr>Multi Pricing &amp; Billing Detail</vt:lpstr>
      <vt:lpstr>Multi Order Summary</vt:lpstr>
      <vt:lpstr>Ethernet Direct Access Costs</vt:lpstr>
      <vt:lpstr>Ethernet Connect Access Costs</vt:lpstr>
      <vt:lpstr>OWAS</vt:lpstr>
      <vt:lpstr>Data Connect Access Costs</vt:lpstr>
      <vt:lpstr>Data Direct Access Costs</vt:lpstr>
      <vt:lpstr>DataConnectAccessService</vt:lpstr>
      <vt:lpstr>DataDirectAccessService</vt:lpstr>
      <vt:lpstr>EthernetConnectAccessService</vt:lpstr>
      <vt:lpstr>EthernetDirectAccessService</vt:lpstr>
      <vt:lpstr>OpticalWaveAccessService</vt:lpstr>
      <vt:lpstr>'CP &amp; Installation Detail'!Print_Area</vt:lpstr>
      <vt:lpstr>'Multi Order Summary'!Print_Area</vt:lpstr>
      <vt:lpstr>'Pricing &amp; Billing Detail'!Print_Area</vt:lpstr>
      <vt:lpstr>'Single Order Summary'!Print_Area</vt:lpstr>
    </vt:vector>
  </TitlesOfParts>
  <Manager/>
  <Company>KCOM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Ian.Westlake@kcom.com</dc:creator>
  <cp:keywords/>
  <dc:description/>
  <cp:lastModifiedBy>Elizabeth Mott</cp:lastModifiedBy>
  <cp:revision/>
  <dcterms:created xsi:type="dcterms:W3CDTF">2014-07-15T14:06:37Z</dcterms:created>
  <dcterms:modified xsi:type="dcterms:W3CDTF">2026-08-04T15:01:11Z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0x010100BAC7A2D61378D742BED1F1C5D6AECD47</vt:lpwstr>
  </property>
  <property fmtid="{D5CDD505-2E9C-101B-9397-08002B2CF9AE}" pid="3" name="MediaServiceImageTags">
    <vt:lpwstr/>
  </property>
  <property fmtid="{D5CDD505-2E9C-101B-9397-08002B2CF9AE}" pid="4" name="MSIP_Label_df8b509b-beec-49bb-b892-468a46fcb9af_Enabled">
    <vt:lpwstr>true</vt:lpwstr>
  </property>
  <property fmtid="{D5CDD505-2E9C-101B-9397-08002B2CF9AE}" pid="5" name="MSIP_Label_df8b509b-beec-49bb-b892-468a46fcb9af_SetDate">
    <vt:lpwstr>2023-08-07T14:37:15Z</vt:lpwstr>
  </property>
  <property fmtid="{D5CDD505-2E9C-101B-9397-08002B2CF9AE}" pid="6" name="MSIP_Label_df8b509b-beec-49bb-b892-468a46fcb9af_Method">
    <vt:lpwstr>Standard</vt:lpwstr>
  </property>
  <property fmtid="{D5CDD505-2E9C-101B-9397-08002B2CF9AE}" pid="7" name="MSIP_Label_df8b509b-beec-49bb-b892-468a46fcb9af_Name">
    <vt:lpwstr>df8b509b-beec-49bb-b892-468a46fcb9af</vt:lpwstr>
  </property>
  <property fmtid="{D5CDD505-2E9C-101B-9397-08002B2CF9AE}" pid="8" name="MSIP_Label_df8b509b-beec-49bb-b892-468a46fcb9af_SiteId">
    <vt:lpwstr>94604d2a-9b0a-4074-a9b8-88f17a2e86c8</vt:lpwstr>
  </property>
  <property fmtid="{D5CDD505-2E9C-101B-9397-08002B2CF9AE}" pid="9" name="MSIP_Label_df8b509b-beec-49bb-b892-468a46fcb9af_ActionId">
    <vt:lpwstr>f607fcc7-afec-4db1-b7d4-dee7878f5c26</vt:lpwstr>
  </property>
  <property fmtid="{D5CDD505-2E9C-101B-9397-08002B2CF9AE}" pid="10" name="MSIP_Label_df8b509b-beec-49bb-b892-468a46fcb9af_ContentBits">
    <vt:lpwstr>1</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