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codeName="ThisWorkbook"/>
  <mc:AlternateContent xmlns:mc="http://schemas.openxmlformats.org/markup-compatibility/2006">
    <mc:Choice Requires="x15">
      <x15ac:absPath xmlns:x15ac="http://schemas.microsoft.com/office/spreadsheetml/2010/11/ac" url="https://kcomgroupplc.sharepoint.com/sites/KCOMWholesale/Shared Documents/General/Order forms/"/>
    </mc:Choice>
  </mc:AlternateContent>
  <xr:revisionPtr revIDLastSave="169" documentId="14_{D186FDEF-FD43-4268-A838-E38CF081AE17}" xr6:coauthVersionLast="45" xr6:coauthVersionMax="45" xr10:uidLastSave="{B244B243-A148-4ABE-9B86-9D1CD6B294D8}"/>
  <bookViews>
    <workbookView xWindow="-120" yWindow="-120" windowWidth="29040" windowHeight="15840" xr2:uid="{00000000-000D-0000-FFFF-FFFF00000000}"/>
  </bookViews>
  <sheets>
    <sheet name="Summary" sheetId="7" r:id="rId1"/>
    <sheet name="Analogue" sheetId="1" r:id="rId2"/>
    <sheet name="ISDN2" sheetId="2" r:id="rId3"/>
    <sheet name="ISDN30" sheetId="6" r:id="rId4"/>
    <sheet name="ADSL" sheetId="5" r:id="rId5"/>
    <sheet name="Order Confirmation" sheetId="8" state="hidden" r:id="rId6"/>
    <sheet name="Rejections" sheetId="9" state="hidden" r:id="rId7"/>
  </sheets>
  <definedNames>
    <definedName name="_xlnm.Print_Area" localSheetId="4">ADSL!$B$1:$M$41,ADSL!$B$43:$M$77</definedName>
    <definedName name="_xlnm.Print_Area" localSheetId="1">Analogue!$A$2:$O$89</definedName>
    <definedName name="_xlnm.Print_Area" localSheetId="2">ISDN2!$B$2:$Q$58,ISDN2!$B$72:$Q$114</definedName>
    <definedName name="_xlnm.Print_Area" localSheetId="3">ISDN30!$B$2:$L$45,ISDN30!$A$48:$L$82</definedName>
    <definedName name="_xlnm.Print_Area" localSheetId="0">Summary!$A$1:$L$22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7" i="1" l="1"/>
  <c r="F33" i="1"/>
  <c r="G39" i="6" l="1"/>
  <c r="H84" i="2" l="1"/>
  <c r="H76" i="2"/>
  <c r="H77" i="2"/>
  <c r="H78" i="2"/>
  <c r="H79" i="2"/>
  <c r="H80" i="2"/>
  <c r="H81" i="2"/>
  <c r="H82" i="2"/>
  <c r="H83" i="2"/>
  <c r="H75" i="2"/>
  <c r="E76" i="2"/>
  <c r="E77" i="2"/>
  <c r="E78" i="2"/>
  <c r="E79" i="2"/>
  <c r="E80" i="2"/>
  <c r="E81" i="2"/>
  <c r="E82" i="2"/>
  <c r="E83" i="2"/>
  <c r="E84" i="2"/>
  <c r="E75" i="2"/>
  <c r="L21" i="2"/>
  <c r="L22" i="2"/>
  <c r="L23" i="2"/>
  <c r="L24" i="2"/>
  <c r="L25" i="2"/>
  <c r="L26" i="2"/>
  <c r="L27" i="2"/>
  <c r="L28" i="2"/>
  <c r="L29" i="2"/>
  <c r="L20" i="2"/>
  <c r="H78" i="1"/>
  <c r="H79" i="1"/>
  <c r="H80" i="1"/>
  <c r="H81" i="1"/>
  <c r="H82" i="1"/>
  <c r="H83" i="1"/>
  <c r="H84" i="1"/>
  <c r="H85" i="1"/>
  <c r="H86" i="1"/>
  <c r="J78" i="1"/>
  <c r="J81" i="1"/>
  <c r="J82" i="1"/>
  <c r="J83" i="1"/>
  <c r="J84" i="1"/>
  <c r="J85" i="1"/>
  <c r="J86" i="1"/>
  <c r="G80" i="1"/>
  <c r="G81" i="1"/>
  <c r="G82" i="1"/>
  <c r="G83" i="1"/>
  <c r="G84" i="1"/>
  <c r="G85" i="1"/>
  <c r="G86" i="1"/>
  <c r="G77" i="1"/>
  <c r="E81" i="1"/>
  <c r="E82" i="1"/>
  <c r="E83" i="1"/>
  <c r="E84" i="1"/>
  <c r="E85" i="1"/>
  <c r="E86" i="1"/>
  <c r="F78" i="1"/>
  <c r="F79" i="1"/>
  <c r="F80" i="1"/>
  <c r="F81" i="1"/>
  <c r="F82" i="1"/>
  <c r="F83" i="1"/>
  <c r="F84" i="1"/>
  <c r="F85" i="1"/>
  <c r="F86" i="1"/>
  <c r="F77" i="1"/>
  <c r="J77" i="1" s="1"/>
  <c r="J79" i="1" l="1"/>
  <c r="J80" i="1"/>
  <c r="J88" i="1" s="1"/>
  <c r="D33" i="1"/>
  <c r="D45" i="5" l="1"/>
  <c r="AR53" i="6"/>
  <c r="H34" i="2"/>
  <c r="AD5" i="2" l="1"/>
  <c r="AU85" i="6"/>
  <c r="AP57" i="6"/>
  <c r="H34" i="7"/>
  <c r="D39" i="6"/>
  <c r="AQ73" i="6" s="1"/>
  <c r="C149" i="9"/>
  <c r="D149" i="9" s="1"/>
  <c r="C148" i="9"/>
  <c r="D148" i="9" s="1"/>
  <c r="C147" i="9"/>
  <c r="D147" i="9" s="1"/>
  <c r="C146" i="9"/>
  <c r="D146" i="9" s="1"/>
  <c r="N47" i="9"/>
  <c r="O47" i="9"/>
  <c r="AH65" i="5"/>
  <c r="AH66" i="5"/>
  <c r="AH67" i="5"/>
  <c r="AH68" i="5"/>
  <c r="AH69" i="5"/>
  <c r="AH70" i="5"/>
  <c r="AH71" i="5"/>
  <c r="AH72" i="5"/>
  <c r="AH73" i="5"/>
  <c r="AH64" i="5"/>
  <c r="AG65" i="5"/>
  <c r="AG66" i="5"/>
  <c r="AG67" i="5"/>
  <c r="AG68" i="5"/>
  <c r="AG69" i="5"/>
  <c r="AG70" i="5"/>
  <c r="AG71" i="5"/>
  <c r="AG72" i="5"/>
  <c r="AG73" i="5"/>
  <c r="AG64" i="5"/>
  <c r="AF64" i="5"/>
  <c r="AF65" i="5"/>
  <c r="AF66" i="5"/>
  <c r="AF67" i="5"/>
  <c r="AF68" i="5"/>
  <c r="AF69" i="5"/>
  <c r="AF70" i="5"/>
  <c r="AF71" i="5"/>
  <c r="AF72" i="5"/>
  <c r="AF73" i="5"/>
  <c r="H42" i="7" l="1"/>
  <c r="H9" i="7" s="1"/>
  <c r="AJ66" i="5" a="1"/>
  <c r="AJ66" i="5" s="1"/>
  <c r="AM66" i="5" s="1"/>
  <c r="A85" i="9" s="1"/>
  <c r="B85" i="9" s="1"/>
  <c r="AK66" i="5" a="1"/>
  <c r="AK66" i="5" s="1"/>
  <c r="AN66" i="5" s="1"/>
  <c r="D151" i="9"/>
  <c r="B7" i="9" s="1"/>
  <c r="M47" i="9"/>
  <c r="Q47" i="9"/>
  <c r="AI65" i="5" a="1"/>
  <c r="AI65" i="5" s="1"/>
  <c r="AL65" i="5" s="1"/>
  <c r="A95" i="8" s="1"/>
  <c r="B95" i="8" s="1"/>
  <c r="AI72" i="5" a="1"/>
  <c r="AI72" i="5" s="1"/>
  <c r="AL72" i="5" s="1"/>
  <c r="A102" i="8" s="1"/>
  <c r="B102" i="8" s="1"/>
  <c r="AI70" i="5" a="1"/>
  <c r="AI70" i="5" s="1"/>
  <c r="AL70" i="5" s="1"/>
  <c r="A100" i="8" s="1"/>
  <c r="B100" i="8" s="1"/>
  <c r="AI68" i="5" a="1"/>
  <c r="AI68" i="5" s="1"/>
  <c r="AL68" i="5" s="1"/>
  <c r="A98" i="8" s="1"/>
  <c r="B98" i="8" s="1"/>
  <c r="AI66" i="5" a="1"/>
  <c r="AI66" i="5" s="1"/>
  <c r="AL66" i="5" s="1"/>
  <c r="A96" i="8" s="1"/>
  <c r="B96" i="8" s="1"/>
  <c r="AI64" i="5"/>
  <c r="AL64" i="5" s="1"/>
  <c r="A94" i="8" s="1"/>
  <c r="B94" i="8" s="1"/>
  <c r="AJ73" i="5" a="1"/>
  <c r="AJ73" i="5" s="1"/>
  <c r="AM73" i="5" s="1"/>
  <c r="A92" i="9" s="1"/>
  <c r="AJ71" i="5" a="1"/>
  <c r="AJ71" i="5" s="1"/>
  <c r="AM71" i="5" s="1"/>
  <c r="A90" i="9" s="1"/>
  <c r="AJ69" i="5" a="1"/>
  <c r="AJ69" i="5" s="1"/>
  <c r="AM69" i="5" s="1"/>
  <c r="A88" i="9" s="1"/>
  <c r="AJ67" i="5" a="1"/>
  <c r="AJ67" i="5" s="1"/>
  <c r="AM67" i="5" s="1"/>
  <c r="A86" i="9" s="1"/>
  <c r="AJ65" i="5" a="1"/>
  <c r="AJ65" i="5" s="1"/>
  <c r="AM65" i="5" s="1"/>
  <c r="A84" i="9" s="1"/>
  <c r="AK73" i="5" a="1"/>
  <c r="AK73" i="5" s="1"/>
  <c r="AN73" i="5" s="1"/>
  <c r="AK71" i="5" a="1"/>
  <c r="AK71" i="5" s="1"/>
  <c r="AN71" i="5" s="1"/>
  <c r="AK69" i="5" a="1"/>
  <c r="AK69" i="5" s="1"/>
  <c r="AN69" i="5" s="1"/>
  <c r="AK67" i="5" a="1"/>
  <c r="AK67" i="5" s="1"/>
  <c r="AN67" i="5" s="1"/>
  <c r="AK65" i="5" a="1"/>
  <c r="AK65" i="5" s="1"/>
  <c r="AN65" i="5" s="1"/>
  <c r="AI73" i="5" a="1"/>
  <c r="AI73" i="5" s="1"/>
  <c r="AL73" i="5" s="1"/>
  <c r="A103" i="8" s="1"/>
  <c r="C103" i="8" s="1"/>
  <c r="AI71" i="5" a="1"/>
  <c r="AI71" i="5" s="1"/>
  <c r="AL71" i="5" s="1"/>
  <c r="A101" i="8" s="1"/>
  <c r="C101" i="8" s="1"/>
  <c r="AI69" i="5" a="1"/>
  <c r="AI69" i="5" s="1"/>
  <c r="AL69" i="5" s="1"/>
  <c r="A99" i="8" s="1"/>
  <c r="B99" i="8" s="1"/>
  <c r="AI67" i="5" a="1"/>
  <c r="AI67" i="5" s="1"/>
  <c r="AL67" i="5" s="1"/>
  <c r="A97" i="8" s="1"/>
  <c r="B97" i="8" s="1"/>
  <c r="AJ64" i="5" a="1"/>
  <c r="AJ64" i="5" s="1"/>
  <c r="AM64" i="5" s="1"/>
  <c r="A83" i="9" s="1"/>
  <c r="AJ72" i="5" a="1"/>
  <c r="AJ72" i="5" s="1"/>
  <c r="AM72" i="5" s="1"/>
  <c r="A91" i="9" s="1"/>
  <c r="AJ70" i="5" a="1"/>
  <c r="AJ70" i="5" s="1"/>
  <c r="AM70" i="5" s="1"/>
  <c r="A89" i="9" s="1"/>
  <c r="AJ68" i="5" a="1"/>
  <c r="AJ68" i="5" s="1"/>
  <c r="AM68" i="5" s="1"/>
  <c r="A87" i="9" s="1"/>
  <c r="AK64" i="5" a="1"/>
  <c r="AK64" i="5" s="1"/>
  <c r="AN64" i="5" s="1"/>
  <c r="AK72" i="5" a="1"/>
  <c r="AK72" i="5" s="1"/>
  <c r="AN72" i="5" s="1"/>
  <c r="AK70" i="5" a="1"/>
  <c r="AK70" i="5" s="1"/>
  <c r="AN70" i="5" s="1"/>
  <c r="AK68" i="5" a="1"/>
  <c r="AK68" i="5" s="1"/>
  <c r="AN68" i="5" s="1"/>
  <c r="M103" i="8"/>
  <c r="F39" i="6"/>
  <c r="AR73" i="6" s="1"/>
  <c r="AS66" i="6"/>
  <c r="AV66" i="6" s="1" a="1"/>
  <c r="AV66" i="6" s="1"/>
  <c r="AY66" i="6" s="1"/>
  <c r="AR66" i="6"/>
  <c r="AQ66" i="6"/>
  <c r="AT66" i="6" s="1"/>
  <c r="AQ20" i="6"/>
  <c r="X8" i="1"/>
  <c r="X9" i="1"/>
  <c r="X10" i="1"/>
  <c r="X11" i="1"/>
  <c r="X12" i="1"/>
  <c r="X13" i="1"/>
  <c r="X14" i="1"/>
  <c r="X15" i="1"/>
  <c r="X16" i="1"/>
  <c r="X7" i="1"/>
  <c r="M95" i="8" l="1"/>
  <c r="I96" i="8"/>
  <c r="F96" i="8"/>
  <c r="M96" i="8"/>
  <c r="L103" i="8"/>
  <c r="F98" i="8"/>
  <c r="L102" i="8"/>
  <c r="AU66" i="6"/>
  <c r="AX66" i="6" s="1"/>
  <c r="A47" i="9" s="1"/>
  <c r="C96" i="8"/>
  <c r="C95" i="8"/>
  <c r="F102" i="8"/>
  <c r="M94" i="8"/>
  <c r="L96" i="8"/>
  <c r="I94" i="8"/>
  <c r="M102" i="8"/>
  <c r="C94" i="8"/>
  <c r="F94" i="8"/>
  <c r="L95" i="8"/>
  <c r="F95" i="8"/>
  <c r="C100" i="8"/>
  <c r="I100" i="8"/>
  <c r="C99" i="8"/>
  <c r="L100" i="8"/>
  <c r="C102" i="8"/>
  <c r="I102" i="8"/>
  <c r="F100" i="8"/>
  <c r="M100" i="8"/>
  <c r="L94" i="8"/>
  <c r="C97" i="8"/>
  <c r="C98" i="8"/>
  <c r="M98" i="8"/>
  <c r="L98" i="8"/>
  <c r="M97" i="8"/>
  <c r="I98" i="8"/>
  <c r="F101" i="8"/>
  <c r="B101" i="8"/>
  <c r="F103" i="8"/>
  <c r="B103" i="8"/>
  <c r="L97" i="8"/>
  <c r="F97" i="8"/>
  <c r="L101" i="8"/>
  <c r="M101" i="8"/>
  <c r="E89" i="9"/>
  <c r="D89" i="9"/>
  <c r="E83" i="9"/>
  <c r="D83" i="9"/>
  <c r="C83" i="9"/>
  <c r="C84" i="9"/>
  <c r="D84" i="9"/>
  <c r="C88" i="9"/>
  <c r="D88" i="9"/>
  <c r="C92" i="9"/>
  <c r="D92" i="9"/>
  <c r="E85" i="9"/>
  <c r="D85" i="9"/>
  <c r="E87" i="9"/>
  <c r="D87" i="9"/>
  <c r="E91" i="9"/>
  <c r="D91" i="9"/>
  <c r="E86" i="9"/>
  <c r="D86" i="9"/>
  <c r="E90" i="9"/>
  <c r="D90" i="9"/>
  <c r="C85" i="9"/>
  <c r="B92" i="9"/>
  <c r="B90" i="9"/>
  <c r="B88" i="9"/>
  <c r="B86" i="9"/>
  <c r="B84" i="9"/>
  <c r="E92" i="9"/>
  <c r="E88" i="9"/>
  <c r="E84" i="9"/>
  <c r="C89" i="9"/>
  <c r="B91" i="9"/>
  <c r="B87" i="9"/>
  <c r="B83" i="9"/>
  <c r="C90" i="9"/>
  <c r="C86" i="9"/>
  <c r="C91" i="9"/>
  <c r="C87" i="9"/>
  <c r="B89" i="9"/>
  <c r="P47" i="9"/>
  <c r="I99" i="8"/>
  <c r="D99" i="8"/>
  <c r="N99" i="8"/>
  <c r="T99" i="8"/>
  <c r="I103" i="8"/>
  <c r="D103" i="8"/>
  <c r="N103" i="8"/>
  <c r="T103" i="8"/>
  <c r="D96" i="8"/>
  <c r="N96" i="8"/>
  <c r="T96" i="8"/>
  <c r="D100" i="8"/>
  <c r="N100" i="8"/>
  <c r="T100" i="8"/>
  <c r="I95" i="8"/>
  <c r="D95" i="8"/>
  <c r="N95" i="8"/>
  <c r="T95" i="8"/>
  <c r="I97" i="8"/>
  <c r="D97" i="8"/>
  <c r="N97" i="8"/>
  <c r="T97" i="8"/>
  <c r="I101" i="8"/>
  <c r="D101" i="8"/>
  <c r="N101" i="8"/>
  <c r="T101" i="8"/>
  <c r="D94" i="8"/>
  <c r="N94" i="8"/>
  <c r="T94" i="8"/>
  <c r="D98" i="8"/>
  <c r="N98" i="8"/>
  <c r="T98" i="8"/>
  <c r="D102" i="8"/>
  <c r="N102" i="8"/>
  <c r="T102" i="8"/>
  <c r="L99" i="8"/>
  <c r="F99" i="8"/>
  <c r="M99" i="8"/>
  <c r="AW66" i="6"/>
  <c r="A58" i="8" s="1"/>
  <c r="L58" i="8" s="1"/>
  <c r="AD20" i="1"/>
  <c r="AI182" i="2"/>
  <c r="AA182" i="2" s="1"/>
  <c r="AI181" i="2"/>
  <c r="AA181" i="2" s="1"/>
  <c r="AI180" i="2"/>
  <c r="AA180" i="2" s="1"/>
  <c r="AI179" i="2"/>
  <c r="Y179" i="2" s="1"/>
  <c r="AI178" i="2"/>
  <c r="AA178" i="2" s="1"/>
  <c r="AI177" i="2"/>
  <c r="Y177" i="2" s="1"/>
  <c r="AI176" i="2"/>
  <c r="AA176" i="2" s="1"/>
  <c r="AI175" i="2"/>
  <c r="Y175" i="2" s="1"/>
  <c r="AI174" i="2"/>
  <c r="AA174" i="2" s="1"/>
  <c r="AI173" i="2"/>
  <c r="Y173" i="2" s="1"/>
  <c r="AI172" i="2"/>
  <c r="AA172" i="2" s="1"/>
  <c r="AI171" i="2"/>
  <c r="Y171" i="2" s="1"/>
  <c r="AI170" i="2"/>
  <c r="AA170" i="2" s="1"/>
  <c r="AI169" i="2"/>
  <c r="Y169" i="2" s="1"/>
  <c r="AI168" i="2"/>
  <c r="AA168" i="2" s="1"/>
  <c r="AI167" i="2"/>
  <c r="Y167" i="2" s="1"/>
  <c r="AI166" i="2"/>
  <c r="AA166" i="2" s="1"/>
  <c r="AI165" i="2"/>
  <c r="Y165" i="2" s="1"/>
  <c r="AI164" i="2"/>
  <c r="AA164" i="2" s="1"/>
  <c r="AI163" i="2"/>
  <c r="Y163" i="2" s="1"/>
  <c r="AA145" i="2"/>
  <c r="AA144" i="2"/>
  <c r="AA147" i="2"/>
  <c r="Z147" i="2"/>
  <c r="Y147" i="2"/>
  <c r="AA153" i="2"/>
  <c r="AA152" i="2"/>
  <c r="AA151" i="2"/>
  <c r="AA150" i="2"/>
  <c r="AA149" i="2"/>
  <c r="AA148" i="2"/>
  <c r="AA146" i="2"/>
  <c r="Z153" i="2"/>
  <c r="Z152" i="2"/>
  <c r="Z151" i="2"/>
  <c r="Z150" i="2"/>
  <c r="Z149" i="2"/>
  <c r="Z148" i="2"/>
  <c r="Z146" i="2"/>
  <c r="Z145" i="2"/>
  <c r="Y153" i="2"/>
  <c r="Y152" i="2"/>
  <c r="Y151" i="2"/>
  <c r="Y150" i="2"/>
  <c r="Y149" i="2"/>
  <c r="Y148" i="2"/>
  <c r="Y146" i="2"/>
  <c r="Y145" i="2"/>
  <c r="Y144" i="2"/>
  <c r="Z144" i="2"/>
  <c r="X58" i="2"/>
  <c r="Y14" i="2"/>
  <c r="X5" i="2"/>
  <c r="Y5" i="2"/>
  <c r="Z5" i="2"/>
  <c r="AA5" i="2"/>
  <c r="AB5" i="2"/>
  <c r="AC5" i="2"/>
  <c r="AE5" i="2"/>
  <c r="AG5" i="2"/>
  <c r="AH5" i="2"/>
  <c r="AI5" i="2"/>
  <c r="AJ5" i="2"/>
  <c r="AL5" i="2"/>
  <c r="X6" i="2"/>
  <c r="Y6" i="2"/>
  <c r="Z6" i="2"/>
  <c r="AA6" i="2"/>
  <c r="AB6" i="2"/>
  <c r="AC6" i="2"/>
  <c r="AD6" i="2"/>
  <c r="AE6" i="2"/>
  <c r="AG6" i="2"/>
  <c r="AH6" i="2"/>
  <c r="AI6" i="2"/>
  <c r="AJ6" i="2"/>
  <c r="AL6" i="2"/>
  <c r="X7" i="2"/>
  <c r="Y7" i="2"/>
  <c r="Z7" i="2"/>
  <c r="AA7" i="2"/>
  <c r="AB7" i="2"/>
  <c r="AC7" i="2"/>
  <c r="AD7" i="2"/>
  <c r="AE7" i="2"/>
  <c r="AG7" i="2"/>
  <c r="AH7" i="2"/>
  <c r="AI7" i="2"/>
  <c r="AJ7" i="2"/>
  <c r="AL7" i="2"/>
  <c r="X8" i="2"/>
  <c r="Y8" i="2"/>
  <c r="Z8" i="2"/>
  <c r="AA8" i="2"/>
  <c r="AB8" i="2"/>
  <c r="AC8" i="2"/>
  <c r="AD8" i="2"/>
  <c r="AE8" i="2"/>
  <c r="AG8" i="2"/>
  <c r="AH8" i="2"/>
  <c r="AI8" i="2"/>
  <c r="AJ8" i="2"/>
  <c r="AL8" i="2"/>
  <c r="X9" i="2"/>
  <c r="Y9" i="2"/>
  <c r="Z9" i="2"/>
  <c r="AA9" i="2"/>
  <c r="AB9" i="2"/>
  <c r="AC9" i="2"/>
  <c r="AD9" i="2"/>
  <c r="AE9" i="2"/>
  <c r="AG9" i="2"/>
  <c r="AH9" i="2"/>
  <c r="AI9" i="2"/>
  <c r="AJ9" i="2"/>
  <c r="AL9" i="2"/>
  <c r="X10" i="2"/>
  <c r="Y10" i="2"/>
  <c r="Z10" i="2"/>
  <c r="AA10" i="2"/>
  <c r="AB10" i="2"/>
  <c r="AC10" i="2"/>
  <c r="AD10" i="2"/>
  <c r="AE10" i="2"/>
  <c r="AG10" i="2"/>
  <c r="AH10" i="2"/>
  <c r="AI10" i="2"/>
  <c r="AJ10" i="2"/>
  <c r="AL10" i="2"/>
  <c r="X11" i="2"/>
  <c r="Y11" i="2"/>
  <c r="Z11" i="2"/>
  <c r="AA11" i="2"/>
  <c r="AB11" i="2"/>
  <c r="AC11" i="2"/>
  <c r="AD11" i="2"/>
  <c r="AE11" i="2"/>
  <c r="AG11" i="2"/>
  <c r="AH11" i="2"/>
  <c r="AI11" i="2"/>
  <c r="AJ11" i="2"/>
  <c r="AL11" i="2"/>
  <c r="X12" i="2"/>
  <c r="Y12" i="2"/>
  <c r="Z12" i="2"/>
  <c r="AA12" i="2"/>
  <c r="AB12" i="2"/>
  <c r="AC12" i="2"/>
  <c r="AD12" i="2"/>
  <c r="AE12" i="2"/>
  <c r="AG12" i="2"/>
  <c r="AH12" i="2"/>
  <c r="AI12" i="2"/>
  <c r="AJ12" i="2"/>
  <c r="AL12" i="2"/>
  <c r="X13" i="2"/>
  <c r="Y13" i="2"/>
  <c r="Z13" i="2"/>
  <c r="AA13" i="2"/>
  <c r="AB13" i="2"/>
  <c r="AC13" i="2"/>
  <c r="AD13" i="2"/>
  <c r="AE13" i="2"/>
  <c r="AG13" i="2"/>
  <c r="AH13" i="2"/>
  <c r="AI13" i="2"/>
  <c r="AJ13" i="2"/>
  <c r="AL13" i="2"/>
  <c r="X14" i="2"/>
  <c r="Z14" i="2"/>
  <c r="AA14" i="2"/>
  <c r="AB14" i="2"/>
  <c r="AC14" i="2"/>
  <c r="AD14" i="2"/>
  <c r="AE14" i="2"/>
  <c r="AG14" i="2"/>
  <c r="AH14" i="2"/>
  <c r="AI14" i="2"/>
  <c r="AJ14" i="2"/>
  <c r="AL14" i="2"/>
  <c r="X20" i="2"/>
  <c r="Y20" i="2"/>
  <c r="Z20" i="2"/>
  <c r="AA20" i="2"/>
  <c r="AB20" i="2"/>
  <c r="AC20" i="2"/>
  <c r="X21" i="2"/>
  <c r="Y21" i="2"/>
  <c r="Z21" i="2"/>
  <c r="AA21" i="2"/>
  <c r="AB21" i="2"/>
  <c r="AC21" i="2"/>
  <c r="X22" i="2"/>
  <c r="Y22" i="2"/>
  <c r="Z22" i="2"/>
  <c r="AA22" i="2"/>
  <c r="AB22" i="2"/>
  <c r="AC22" i="2"/>
  <c r="X23" i="2"/>
  <c r="Y23" i="2"/>
  <c r="Z23" i="2"/>
  <c r="AA23" i="2"/>
  <c r="AB23" i="2"/>
  <c r="AC23" i="2"/>
  <c r="X24" i="2"/>
  <c r="Y24" i="2"/>
  <c r="Z24" i="2"/>
  <c r="AA24" i="2"/>
  <c r="AB24" i="2"/>
  <c r="AC24" i="2"/>
  <c r="X25" i="2"/>
  <c r="Y25" i="2"/>
  <c r="Z25" i="2"/>
  <c r="AA25" i="2"/>
  <c r="AB25" i="2"/>
  <c r="AC25" i="2"/>
  <c r="X26" i="2"/>
  <c r="Y26" i="2"/>
  <c r="Z26" i="2"/>
  <c r="AA26" i="2"/>
  <c r="AB26" i="2"/>
  <c r="AC26" i="2"/>
  <c r="X27" i="2"/>
  <c r="Y27" i="2"/>
  <c r="Z27" i="2"/>
  <c r="AA27" i="2"/>
  <c r="AB27" i="2"/>
  <c r="AC27" i="2"/>
  <c r="X28" i="2"/>
  <c r="Y28" i="2"/>
  <c r="Z28" i="2"/>
  <c r="AA28" i="2"/>
  <c r="AB28" i="2"/>
  <c r="AC28" i="2"/>
  <c r="X29" i="2"/>
  <c r="Y29" i="2"/>
  <c r="Z29" i="2"/>
  <c r="AA29" i="2"/>
  <c r="AB29" i="2"/>
  <c r="AC29" i="2"/>
  <c r="X129" i="1"/>
  <c r="X130" i="1"/>
  <c r="X131" i="1"/>
  <c r="X132" i="1"/>
  <c r="X133" i="1"/>
  <c r="X134" i="1"/>
  <c r="X135" i="1"/>
  <c r="X136" i="1"/>
  <c r="X137" i="1"/>
  <c r="X128" i="1"/>
  <c r="W129" i="1"/>
  <c r="W130" i="1"/>
  <c r="W131" i="1"/>
  <c r="W132" i="1"/>
  <c r="W133" i="1"/>
  <c r="W134" i="1"/>
  <c r="W135" i="1"/>
  <c r="W136" i="1"/>
  <c r="W137" i="1"/>
  <c r="W128" i="1"/>
  <c r="V128" i="1"/>
  <c r="V129" i="1"/>
  <c r="V130" i="1"/>
  <c r="V131" i="1"/>
  <c r="V132" i="1"/>
  <c r="V133" i="1"/>
  <c r="V134" i="1"/>
  <c r="V135" i="1"/>
  <c r="V136" i="1"/>
  <c r="V137" i="1"/>
  <c r="E47" i="9" l="1"/>
  <c r="C47" i="9"/>
  <c r="D47" i="9"/>
  <c r="AM5" i="2"/>
  <c r="O58" i="8"/>
  <c r="AI58" i="8" s="1"/>
  <c r="Z130" i="1" a="1"/>
  <c r="Z130" i="1" s="1"/>
  <c r="AC130" i="1" s="1"/>
  <c r="A18" i="9" s="1"/>
  <c r="AA130" i="1" a="1"/>
  <c r="AA130" i="1" s="1"/>
  <c r="AD130" i="1" s="1"/>
  <c r="B58" i="8"/>
  <c r="V58" i="8"/>
  <c r="G59" i="8"/>
  <c r="L63" i="8"/>
  <c r="C58" i="8"/>
  <c r="H58" i="8"/>
  <c r="G60" i="8"/>
  <c r="G62" i="8"/>
  <c r="G64" i="8"/>
  <c r="G66" i="8"/>
  <c r="G68" i="8"/>
  <c r="G70" i="8"/>
  <c r="G72" i="8"/>
  <c r="G74" i="8"/>
  <c r="G76" i="8"/>
  <c r="G78" i="8"/>
  <c r="G80" i="8"/>
  <c r="G82" i="8"/>
  <c r="G84" i="8"/>
  <c r="G86" i="8"/>
  <c r="G58" i="8"/>
  <c r="N58" i="8"/>
  <c r="J58" i="8"/>
  <c r="I58" i="8"/>
  <c r="G61" i="8"/>
  <c r="G63" i="8"/>
  <c r="G65" i="8"/>
  <c r="G67" i="8"/>
  <c r="G69" i="8"/>
  <c r="G71" i="8"/>
  <c r="G73" i="8"/>
  <c r="G75" i="8"/>
  <c r="G77" i="8"/>
  <c r="G79" i="8"/>
  <c r="G81" i="8"/>
  <c r="G83" i="8"/>
  <c r="G85" i="8"/>
  <c r="G87" i="8"/>
  <c r="F58" i="8"/>
  <c r="Y129" i="1" a="1"/>
  <c r="Y129" i="1" s="1"/>
  <c r="AB129" i="1" s="1"/>
  <c r="A17" i="8" s="1"/>
  <c r="Y136" i="1" a="1"/>
  <c r="Y136" i="1" s="1"/>
  <c r="AB136" i="1" s="1"/>
  <c r="A24" i="8" s="1"/>
  <c r="Y134" i="1" a="1"/>
  <c r="Y134" i="1" s="1"/>
  <c r="AB134" i="1" s="1"/>
  <c r="A22" i="8" s="1"/>
  <c r="Y132" i="1" a="1"/>
  <c r="Y132" i="1" s="1"/>
  <c r="AB132" i="1" s="1"/>
  <c r="A20" i="8" s="1"/>
  <c r="D20" i="8" s="1"/>
  <c r="Y130" i="1" a="1"/>
  <c r="Y130" i="1" s="1"/>
  <c r="AB130" i="1" s="1"/>
  <c r="A18" i="8" s="1"/>
  <c r="Y128" i="1" a="1"/>
  <c r="Y128" i="1" s="1"/>
  <c r="AB128" i="1" s="1"/>
  <c r="A16" i="8" s="1"/>
  <c r="Z137" i="1" a="1"/>
  <c r="Z137" i="1" s="1"/>
  <c r="AC137" i="1" s="1"/>
  <c r="A25" i="9" s="1"/>
  <c r="Z135" i="1" a="1"/>
  <c r="Z135" i="1" s="1"/>
  <c r="AC135" i="1" s="1"/>
  <c r="A23" i="9" s="1"/>
  <c r="Z133" i="1" a="1"/>
  <c r="Z133" i="1" s="1"/>
  <c r="AC133" i="1" s="1"/>
  <c r="A21" i="9" s="1"/>
  <c r="Z131" i="1" a="1"/>
  <c r="Z131" i="1" s="1"/>
  <c r="AC131" i="1" s="1"/>
  <c r="A19" i="9" s="1"/>
  <c r="Z129" i="1" a="1"/>
  <c r="Z129" i="1" s="1"/>
  <c r="AC129" i="1" s="1"/>
  <c r="A17" i="9" s="1"/>
  <c r="AA137" i="1" a="1"/>
  <c r="AA137" i="1" s="1"/>
  <c r="AD137" i="1" s="1"/>
  <c r="AA135" i="1" a="1"/>
  <c r="AA135" i="1" s="1"/>
  <c r="AD135" i="1" s="1"/>
  <c r="AA133" i="1" a="1"/>
  <c r="AA133" i="1" s="1"/>
  <c r="AD133" i="1" s="1"/>
  <c r="AA131" i="1" a="1"/>
  <c r="AA131" i="1" s="1"/>
  <c r="AD131" i="1" s="1"/>
  <c r="AA129" i="1" a="1"/>
  <c r="AA129" i="1" s="1"/>
  <c r="AD129" i="1" s="1"/>
  <c r="Y137" i="1" a="1"/>
  <c r="Y137" i="1" s="1"/>
  <c r="AB137" i="1" s="1"/>
  <c r="A25" i="8" s="1"/>
  <c r="Y135" i="1" a="1"/>
  <c r="Y135" i="1" s="1"/>
  <c r="AB135" i="1" s="1"/>
  <c r="A23" i="8" s="1"/>
  <c r="D23" i="8" s="1"/>
  <c r="Y133" i="1" a="1"/>
  <c r="Y133" i="1" s="1"/>
  <c r="AB133" i="1" s="1"/>
  <c r="A21" i="8" s="1"/>
  <c r="Y131" i="1" a="1"/>
  <c r="Y131" i="1" s="1"/>
  <c r="AB131" i="1" s="1"/>
  <c r="A19" i="8" s="1"/>
  <c r="Z128" i="1" a="1"/>
  <c r="Z128" i="1" s="1"/>
  <c r="AC128" i="1" s="1"/>
  <c r="A16" i="9" s="1"/>
  <c r="Z136" i="1" a="1"/>
  <c r="Z136" i="1" s="1"/>
  <c r="AC136" i="1" s="1"/>
  <c r="A24" i="9" s="1"/>
  <c r="Z134" i="1" a="1"/>
  <c r="Z134" i="1" s="1"/>
  <c r="AC134" i="1" s="1"/>
  <c r="A22" i="9" s="1"/>
  <c r="Z132" i="1" a="1"/>
  <c r="Z132" i="1" s="1"/>
  <c r="AC132" i="1" s="1"/>
  <c r="A20" i="9" s="1"/>
  <c r="AA128" i="1" a="1"/>
  <c r="AA128" i="1" s="1"/>
  <c r="AD128" i="1" s="1"/>
  <c r="AA136" i="1" a="1"/>
  <c r="AA136" i="1" s="1"/>
  <c r="AD136" i="1" s="1"/>
  <c r="AA134" i="1" a="1"/>
  <c r="AA134" i="1" s="1"/>
  <c r="AD134" i="1" s="1"/>
  <c r="AA132" i="1" a="1"/>
  <c r="AA132" i="1" s="1"/>
  <c r="AD132" i="1" s="1"/>
  <c r="AC144" i="2" a="1"/>
  <c r="AC144" i="2" s="1"/>
  <c r="AF144" i="2" s="1"/>
  <c r="A32" i="9" s="1"/>
  <c r="AB148" i="2" a="1"/>
  <c r="AB148" i="2" s="1"/>
  <c r="AE148" i="2" s="1"/>
  <c r="AB145" i="2" a="1"/>
  <c r="AB145" i="2" s="1"/>
  <c r="AE145" i="2" s="1"/>
  <c r="Y181" i="2"/>
  <c r="AD146" i="2" a="1"/>
  <c r="AD146" i="2" s="1"/>
  <c r="AG146" i="2" s="1"/>
  <c r="AB147" i="2" a="1"/>
  <c r="AB147" i="2" s="1"/>
  <c r="AE147" i="2" s="1"/>
  <c r="AC146" i="2" a="1"/>
  <c r="AC146" i="2" s="1"/>
  <c r="AF146" i="2" s="1"/>
  <c r="A34" i="9" s="1"/>
  <c r="AB144" i="2" a="1"/>
  <c r="AB144" i="2" s="1"/>
  <c r="AE144" i="2" s="1"/>
  <c r="AC148" i="2" a="1"/>
  <c r="AC148" i="2" s="1"/>
  <c r="AF148" i="2" s="1"/>
  <c r="A36" i="9" s="1"/>
  <c r="AD153" i="2" a="1"/>
  <c r="AD153" i="2" s="1"/>
  <c r="AG153" i="2" s="1"/>
  <c r="AD151" i="2" a="1"/>
  <c r="AD151" i="2" s="1"/>
  <c r="AG151" i="2" s="1"/>
  <c r="AD149" i="2" a="1"/>
  <c r="AD149" i="2" s="1"/>
  <c r="AG149" i="2" s="1"/>
  <c r="AD147" i="2" a="1"/>
  <c r="AD147" i="2" s="1"/>
  <c r="AG147" i="2" s="1"/>
  <c r="Y182" i="2"/>
  <c r="Y180" i="2"/>
  <c r="Y178" i="2"/>
  <c r="Y176" i="2"/>
  <c r="Y174" i="2"/>
  <c r="Y172" i="2"/>
  <c r="Y170" i="2"/>
  <c r="Y168" i="2"/>
  <c r="Y166" i="2"/>
  <c r="Y164" i="2"/>
  <c r="Z163" i="2"/>
  <c r="Z181" i="2"/>
  <c r="Z179" i="2"/>
  <c r="Z177" i="2"/>
  <c r="Z175" i="2"/>
  <c r="Z173" i="2"/>
  <c r="Z171" i="2"/>
  <c r="Z169" i="2"/>
  <c r="Z167" i="2"/>
  <c r="Z165" i="2"/>
  <c r="AA163" i="2"/>
  <c r="AA179" i="2"/>
  <c r="AA177" i="2"/>
  <c r="AA175" i="2"/>
  <c r="AA173" i="2"/>
  <c r="AA171" i="2"/>
  <c r="AA169" i="2"/>
  <c r="AA167" i="2"/>
  <c r="AA165" i="2"/>
  <c r="AD144" i="2" a="1"/>
  <c r="AD144" i="2" s="1"/>
  <c r="AG144" i="2" s="1"/>
  <c r="AD145" i="2" a="1"/>
  <c r="AD145" i="2" s="1"/>
  <c r="AG145" i="2" s="1"/>
  <c r="AD152" i="2" a="1"/>
  <c r="AD152" i="2" s="1"/>
  <c r="AG152" i="2" s="1"/>
  <c r="AD150" i="2" a="1"/>
  <c r="AD150" i="2" s="1"/>
  <c r="AG150" i="2" s="1"/>
  <c r="AD148" i="2" a="1"/>
  <c r="AD148" i="2" s="1"/>
  <c r="AG148" i="2" s="1"/>
  <c r="Z182" i="2"/>
  <c r="Z180" i="2"/>
  <c r="Z178" i="2"/>
  <c r="Z176" i="2"/>
  <c r="Z174" i="2"/>
  <c r="Z172" i="2"/>
  <c r="Z170" i="2"/>
  <c r="Z168" i="2"/>
  <c r="Z166" i="2"/>
  <c r="Z164" i="2"/>
  <c r="AB152" i="2" a="1"/>
  <c r="AB152" i="2" s="1"/>
  <c r="AE152" i="2" s="1"/>
  <c r="AB150" i="2" a="1"/>
  <c r="AB150" i="2" s="1"/>
  <c r="AE150" i="2" s="1"/>
  <c r="AB146" i="2" a="1"/>
  <c r="AB146" i="2" s="1"/>
  <c r="AE146" i="2" s="1"/>
  <c r="AC153" i="2" a="1"/>
  <c r="AC153" i="2" s="1"/>
  <c r="AF153" i="2" s="1"/>
  <c r="A41" i="9" s="1"/>
  <c r="AC151" i="2" a="1"/>
  <c r="AC151" i="2" s="1"/>
  <c r="AF151" i="2" s="1"/>
  <c r="A39" i="9" s="1"/>
  <c r="AC149" i="2" a="1"/>
  <c r="AC149" i="2" s="1"/>
  <c r="AF149" i="2" s="1"/>
  <c r="A37" i="9" s="1"/>
  <c r="AC147" i="2" a="1"/>
  <c r="AC147" i="2" s="1"/>
  <c r="AF147" i="2" s="1"/>
  <c r="A35" i="9" s="1"/>
  <c r="AC145" i="2" a="1"/>
  <c r="AC145" i="2" s="1"/>
  <c r="AF145" i="2" s="1"/>
  <c r="A33" i="9" s="1"/>
  <c r="AB153" i="2" a="1"/>
  <c r="AB153" i="2" s="1"/>
  <c r="AE153" i="2" s="1"/>
  <c r="AB151" i="2" a="1"/>
  <c r="AB151" i="2" s="1"/>
  <c r="AE151" i="2" s="1"/>
  <c r="AB149" i="2" a="1"/>
  <c r="AB149" i="2" s="1"/>
  <c r="AE149" i="2" s="1"/>
  <c r="AC152" i="2" a="1"/>
  <c r="AC152" i="2" s="1"/>
  <c r="AF152" i="2" s="1"/>
  <c r="A40" i="9" s="1"/>
  <c r="AC150" i="2" a="1"/>
  <c r="AC150" i="2" s="1"/>
  <c r="AF150" i="2" s="1"/>
  <c r="A38" i="9" s="1"/>
  <c r="AQ17" i="6"/>
  <c r="AS17" i="6" s="1"/>
  <c r="AP17" i="6"/>
  <c r="AR17" i="6" s="1"/>
  <c r="Y128" i="2"/>
  <c r="AA128" i="2" s="1"/>
  <c r="Y129" i="2"/>
  <c r="AA129" i="2" s="1"/>
  <c r="Y130" i="2"/>
  <c r="AA130" i="2" s="1"/>
  <c r="Y131" i="2"/>
  <c r="AA131" i="2" s="1"/>
  <c r="Y132" i="2"/>
  <c r="AA132" i="2" s="1"/>
  <c r="Y133" i="2"/>
  <c r="AA133" i="2" s="1"/>
  <c r="Y134" i="2"/>
  <c r="AA134" i="2" s="1"/>
  <c r="Y135" i="2"/>
  <c r="AA135" i="2" s="1"/>
  <c r="Y136" i="2"/>
  <c r="AA136" i="2" s="1"/>
  <c r="Y127" i="2"/>
  <c r="AA127" i="2" s="1"/>
  <c r="X128" i="2"/>
  <c r="Z128" i="2" s="1"/>
  <c r="X129" i="2"/>
  <c r="Z129" i="2" s="1"/>
  <c r="X130" i="2"/>
  <c r="Z130" i="2" s="1"/>
  <c r="X131" i="2"/>
  <c r="Z131" i="2" s="1"/>
  <c r="X132" i="2"/>
  <c r="Z132" i="2" s="1"/>
  <c r="X133" i="2"/>
  <c r="Z133" i="2" s="1"/>
  <c r="X134" i="2"/>
  <c r="Z134" i="2" s="1"/>
  <c r="X135" i="2"/>
  <c r="Z135" i="2" s="1"/>
  <c r="X136" i="2"/>
  <c r="Z136" i="2" s="1"/>
  <c r="X127" i="2"/>
  <c r="Z127" i="2" s="1"/>
  <c r="U58" i="1"/>
  <c r="G23" i="6"/>
  <c r="BF28" i="6"/>
  <c r="BF27" i="6"/>
  <c r="AS15" i="1"/>
  <c r="G79" i="1" s="1"/>
  <c r="AS14" i="1"/>
  <c r="G78" i="1" s="1"/>
  <c r="AV12" i="2"/>
  <c r="AV11" i="2"/>
  <c r="G75" i="2" s="1"/>
  <c r="D46" i="5"/>
  <c r="O95" i="8" s="1"/>
  <c r="D47" i="5"/>
  <c r="O96" i="8" s="1"/>
  <c r="D48" i="5"/>
  <c r="O97" i="8" s="1"/>
  <c r="D49" i="5"/>
  <c r="O98" i="8" s="1"/>
  <c r="D50" i="5"/>
  <c r="O99" i="8" s="1"/>
  <c r="D51" i="5"/>
  <c r="O100" i="8" s="1"/>
  <c r="D52" i="5"/>
  <c r="O101" i="8" s="1"/>
  <c r="D53" i="5"/>
  <c r="O102" i="8" s="1"/>
  <c r="D54" i="5"/>
  <c r="O103" i="8" s="1"/>
  <c r="O94" i="8"/>
  <c r="G76" i="2"/>
  <c r="G77" i="2"/>
  <c r="G78" i="2"/>
  <c r="G79" i="2"/>
  <c r="G80" i="2"/>
  <c r="G81" i="2"/>
  <c r="G82" i="2"/>
  <c r="G83" i="2"/>
  <c r="G84" i="2"/>
  <c r="X46" i="2"/>
  <c r="J35" i="2" s="1"/>
  <c r="X47" i="2"/>
  <c r="J36" i="2" s="1"/>
  <c r="X48" i="2"/>
  <c r="J37" i="2" s="1"/>
  <c r="X49" i="2"/>
  <c r="J38" i="2" s="1"/>
  <c r="X50" i="2"/>
  <c r="J39" i="2" s="1"/>
  <c r="X51" i="2"/>
  <c r="J40" i="2" s="1"/>
  <c r="X52" i="2"/>
  <c r="J41" i="2" s="1"/>
  <c r="X53" i="2"/>
  <c r="J42" i="2" s="1"/>
  <c r="X54" i="2"/>
  <c r="J43" i="2" s="1"/>
  <c r="X45" i="2"/>
  <c r="J34" i="2" s="1"/>
  <c r="AB132" i="2" l="1"/>
  <c r="F80" i="2" s="1"/>
  <c r="AT17" i="6"/>
  <c r="E39" i="6" s="1"/>
  <c r="AB127" i="2"/>
  <c r="F75" i="2" s="1"/>
  <c r="B23" i="8"/>
  <c r="V20" i="8"/>
  <c r="AB166" i="2" a="1"/>
  <c r="AB166" i="2" s="1"/>
  <c r="AE166" i="2" s="1"/>
  <c r="A35" i="8" s="1"/>
  <c r="AB181" i="2" a="1"/>
  <c r="AB181" i="2" s="1"/>
  <c r="AE181" i="2" s="1"/>
  <c r="A50" i="8" s="1"/>
  <c r="J50" i="8" s="1"/>
  <c r="AB177" i="2" a="1"/>
  <c r="AB177" i="2" s="1"/>
  <c r="AE177" i="2" s="1"/>
  <c r="A46" i="8" s="1"/>
  <c r="J46" i="8" s="1"/>
  <c r="AB173" i="2" a="1"/>
  <c r="AB173" i="2" s="1"/>
  <c r="AB169" i="2" a="1"/>
  <c r="AB169" i="2" s="1"/>
  <c r="AE169" i="2" s="1"/>
  <c r="A38" i="8" s="1"/>
  <c r="J38" i="8" s="1"/>
  <c r="AB165" i="2" a="1"/>
  <c r="AB165" i="2" s="1"/>
  <c r="AE165" i="2" s="1"/>
  <c r="A34" i="8" s="1"/>
  <c r="AB180" i="2" a="1"/>
  <c r="AB180" i="2" s="1"/>
  <c r="AE180" i="2" s="1"/>
  <c r="A49" i="8" s="1"/>
  <c r="AB176" i="2" a="1"/>
  <c r="AB176" i="2" s="1"/>
  <c r="AB172" i="2" a="1"/>
  <c r="AB172" i="2" s="1"/>
  <c r="AB168" i="2" a="1"/>
  <c r="AB168" i="2" s="1"/>
  <c r="AE168" i="2" s="1"/>
  <c r="A37" i="8" s="1"/>
  <c r="AB164" i="2" a="1"/>
  <c r="AB164" i="2" s="1"/>
  <c r="AE164" i="2" s="1"/>
  <c r="A33" i="8" s="1"/>
  <c r="AB179" i="2" a="1"/>
  <c r="AB179" i="2" s="1"/>
  <c r="AB175" i="2" a="1"/>
  <c r="AB175" i="2" s="1"/>
  <c r="AE175" i="2" s="1"/>
  <c r="A44" i="8" s="1"/>
  <c r="J44" i="8" s="1"/>
  <c r="AB171" i="2" a="1"/>
  <c r="AB171" i="2" s="1"/>
  <c r="AE171" i="2" s="1"/>
  <c r="A40" i="8" s="1"/>
  <c r="J40" i="8" s="1"/>
  <c r="AB167" i="2" a="1"/>
  <c r="AB167" i="2" s="1"/>
  <c r="AE167" i="2" s="1"/>
  <c r="A36" i="8" s="1"/>
  <c r="AB182" i="2" a="1"/>
  <c r="AB182" i="2" s="1"/>
  <c r="AB178" i="2" a="1"/>
  <c r="AB178" i="2" s="1"/>
  <c r="AE178" i="2" s="1"/>
  <c r="A47" i="8" s="1"/>
  <c r="AB174" i="2" a="1"/>
  <c r="AB174" i="2" s="1"/>
  <c r="AE174" i="2" s="1"/>
  <c r="A43" i="8" s="1"/>
  <c r="AB170" i="2" a="1"/>
  <c r="AB170" i="2" s="1"/>
  <c r="AE170" i="2" s="1"/>
  <c r="A39" i="8" s="1"/>
  <c r="AK5" i="2"/>
  <c r="H33" i="7"/>
  <c r="K58" i="8"/>
  <c r="E22" i="9"/>
  <c r="B22" i="9"/>
  <c r="D22" i="9"/>
  <c r="C22" i="9"/>
  <c r="E16" i="9"/>
  <c r="D16" i="9"/>
  <c r="B16" i="9"/>
  <c r="C16" i="9"/>
  <c r="B17" i="9"/>
  <c r="E17" i="9"/>
  <c r="C17" i="9"/>
  <c r="D17" i="9"/>
  <c r="B21" i="9"/>
  <c r="E21" i="9"/>
  <c r="C21" i="9"/>
  <c r="D21" i="9"/>
  <c r="D25" i="9"/>
  <c r="E25" i="9"/>
  <c r="C25" i="9"/>
  <c r="B25" i="9"/>
  <c r="E18" i="9"/>
  <c r="D18" i="9"/>
  <c r="B18" i="9"/>
  <c r="C18" i="9"/>
  <c r="E20" i="9"/>
  <c r="D20" i="9"/>
  <c r="B20" i="9"/>
  <c r="C20" i="9"/>
  <c r="E24" i="9"/>
  <c r="D24" i="9"/>
  <c r="B24" i="9"/>
  <c r="C24" i="9"/>
  <c r="B19" i="9"/>
  <c r="E19" i="9"/>
  <c r="C19" i="9"/>
  <c r="D19" i="9"/>
  <c r="D23" i="9"/>
  <c r="E23" i="9"/>
  <c r="C23" i="9"/>
  <c r="B23" i="9"/>
  <c r="R19" i="8"/>
  <c r="F19" i="8"/>
  <c r="H19" i="8"/>
  <c r="J19" i="8"/>
  <c r="M19" i="8"/>
  <c r="P19" i="8"/>
  <c r="G19" i="8"/>
  <c r="I19" i="8"/>
  <c r="R23" i="8"/>
  <c r="M23" i="8"/>
  <c r="P23" i="8"/>
  <c r="B16" i="8"/>
  <c r="M16" i="8"/>
  <c r="G16" i="8"/>
  <c r="I16" i="8"/>
  <c r="P16" i="8"/>
  <c r="R16" i="8"/>
  <c r="F16" i="8"/>
  <c r="H16" i="8"/>
  <c r="J16" i="8"/>
  <c r="M20" i="8"/>
  <c r="P20" i="8"/>
  <c r="G20" i="8"/>
  <c r="I20" i="8"/>
  <c r="F20" i="8"/>
  <c r="R20" i="8"/>
  <c r="H20" i="8"/>
  <c r="J20" i="8"/>
  <c r="M24" i="8"/>
  <c r="P24" i="8"/>
  <c r="R24" i="8"/>
  <c r="R21" i="8"/>
  <c r="F21" i="8"/>
  <c r="H21" i="8"/>
  <c r="J21" i="8"/>
  <c r="G21" i="8"/>
  <c r="M21" i="8"/>
  <c r="P21" i="8"/>
  <c r="I21" i="8"/>
  <c r="R25" i="8"/>
  <c r="M25" i="8"/>
  <c r="P25" i="8"/>
  <c r="M18" i="8"/>
  <c r="P18" i="8"/>
  <c r="G18" i="8"/>
  <c r="I18" i="8"/>
  <c r="R18" i="8"/>
  <c r="F18" i="8"/>
  <c r="H18" i="8"/>
  <c r="J18" i="8"/>
  <c r="M22" i="8"/>
  <c r="P22" i="8"/>
  <c r="R22" i="8"/>
  <c r="R17" i="8"/>
  <c r="F17" i="8"/>
  <c r="H17" i="8"/>
  <c r="J17" i="8"/>
  <c r="M17" i="8"/>
  <c r="P17" i="8"/>
  <c r="G17" i="8"/>
  <c r="I17" i="8"/>
  <c r="D19" i="8"/>
  <c r="I23" i="8"/>
  <c r="E16" i="8"/>
  <c r="L86" i="8"/>
  <c r="C19" i="8"/>
  <c r="H23" i="8"/>
  <c r="F23" i="8"/>
  <c r="C16" i="8"/>
  <c r="C20" i="8"/>
  <c r="E18" i="8"/>
  <c r="L82" i="8"/>
  <c r="J76" i="2"/>
  <c r="K75" i="2"/>
  <c r="K83" i="2"/>
  <c r="K81" i="2"/>
  <c r="K79" i="2"/>
  <c r="K77" i="2"/>
  <c r="I76" i="2"/>
  <c r="K84" i="2"/>
  <c r="K82" i="2"/>
  <c r="K80" i="2"/>
  <c r="K78" i="2"/>
  <c r="K76" i="2"/>
  <c r="C17" i="8"/>
  <c r="C18" i="8"/>
  <c r="G22" i="8"/>
  <c r="H22" i="8"/>
  <c r="D17" i="8"/>
  <c r="L74" i="8"/>
  <c r="E24" i="8"/>
  <c r="B24" i="8"/>
  <c r="L78" i="8"/>
  <c r="L68" i="8"/>
  <c r="E22" i="8"/>
  <c r="B22" i="8"/>
  <c r="B17" i="8"/>
  <c r="L84" i="8"/>
  <c r="L80" i="8"/>
  <c r="L76" i="8"/>
  <c r="L72" i="8"/>
  <c r="L64" i="8"/>
  <c r="G24" i="8"/>
  <c r="H24" i="8"/>
  <c r="L70" i="8"/>
  <c r="L66" i="8"/>
  <c r="L62" i="8"/>
  <c r="V17" i="8"/>
  <c r="E17" i="8"/>
  <c r="L60" i="8"/>
  <c r="J25" i="8"/>
  <c r="V18" i="8"/>
  <c r="V22" i="8"/>
  <c r="J22" i="8"/>
  <c r="J23" i="8"/>
  <c r="V16" i="8"/>
  <c r="V24" i="8"/>
  <c r="J24" i="8"/>
  <c r="O61" i="8"/>
  <c r="AS73" i="6"/>
  <c r="O86" i="8"/>
  <c r="U86" i="8" s="1"/>
  <c r="O82" i="8"/>
  <c r="O78" i="8"/>
  <c r="O74" i="8"/>
  <c r="O70" i="8"/>
  <c r="O66" i="8"/>
  <c r="O62" i="8"/>
  <c r="O87" i="8"/>
  <c r="O83" i="8"/>
  <c r="O79" i="8"/>
  <c r="O75" i="8"/>
  <c r="O71" i="8"/>
  <c r="O67" i="8"/>
  <c r="O63" i="8"/>
  <c r="U63" i="8" s="1"/>
  <c r="O59" i="8"/>
  <c r="L59" i="8"/>
  <c r="O84" i="8"/>
  <c r="O80" i="8"/>
  <c r="O76" i="8"/>
  <c r="O72" i="8"/>
  <c r="O68" i="8"/>
  <c r="O64" i="8"/>
  <c r="U64" i="8" s="1"/>
  <c r="O60" i="8"/>
  <c r="O85" i="8"/>
  <c r="O81" i="8"/>
  <c r="O77" i="8"/>
  <c r="O73" i="8"/>
  <c r="O69" i="8"/>
  <c r="O65" i="8"/>
  <c r="L85" i="8"/>
  <c r="U85" i="8" s="1"/>
  <c r="L81" i="8"/>
  <c r="U81" i="8" s="1"/>
  <c r="L77" i="8"/>
  <c r="U77" i="8" s="1"/>
  <c r="L73" i="8"/>
  <c r="U73" i="8" s="1"/>
  <c r="L69" i="8"/>
  <c r="U69" i="8" s="1"/>
  <c r="L65" i="8"/>
  <c r="U65" i="8" s="1"/>
  <c r="L61" i="8"/>
  <c r="L87" i="8"/>
  <c r="L83" i="8"/>
  <c r="L79" i="8"/>
  <c r="L75" i="8"/>
  <c r="L71" i="8"/>
  <c r="L67" i="8"/>
  <c r="B19" i="8"/>
  <c r="V19" i="8"/>
  <c r="E19" i="8"/>
  <c r="C23" i="8"/>
  <c r="V23" i="8"/>
  <c r="E23" i="8"/>
  <c r="G23" i="8"/>
  <c r="D16" i="8"/>
  <c r="E20" i="8"/>
  <c r="B20" i="8"/>
  <c r="D24" i="8"/>
  <c r="F24" i="8"/>
  <c r="I24" i="8"/>
  <c r="C24" i="8"/>
  <c r="D18" i="8"/>
  <c r="B18" i="8"/>
  <c r="D22" i="8"/>
  <c r="F22" i="8"/>
  <c r="I22" i="8"/>
  <c r="C22" i="8"/>
  <c r="C21" i="8"/>
  <c r="B25" i="8"/>
  <c r="E21" i="8"/>
  <c r="D25" i="8"/>
  <c r="I25" i="8"/>
  <c r="V21" i="8"/>
  <c r="H25" i="8"/>
  <c r="F25" i="8"/>
  <c r="B21" i="8"/>
  <c r="D21" i="8"/>
  <c r="C25" i="8"/>
  <c r="V25" i="8"/>
  <c r="E25" i="8"/>
  <c r="G25" i="8"/>
  <c r="AD164" i="2" a="1"/>
  <c r="AD164" i="2" s="1"/>
  <c r="AG164" i="2" s="1"/>
  <c r="AD166" i="2" a="1"/>
  <c r="AD166" i="2" s="1"/>
  <c r="AG166" i="2" s="1"/>
  <c r="AD168" i="2" a="1"/>
  <c r="AD168" i="2" s="1"/>
  <c r="AG168" i="2" s="1"/>
  <c r="AD170" i="2" a="1"/>
  <c r="AD170" i="2" s="1"/>
  <c r="AG170" i="2" s="1"/>
  <c r="AD172" i="2" a="1"/>
  <c r="AD172" i="2" s="1"/>
  <c r="AG172" i="2" s="1"/>
  <c r="AD174" i="2" a="1"/>
  <c r="AD174" i="2" s="1"/>
  <c r="AG174" i="2" s="1"/>
  <c r="AD176" i="2" a="1"/>
  <c r="AD176" i="2" s="1"/>
  <c r="AG176" i="2" s="1"/>
  <c r="AD178" i="2" a="1"/>
  <c r="AD178" i="2" s="1"/>
  <c r="AG178" i="2" s="1"/>
  <c r="AD180" i="2" a="1"/>
  <c r="AD180" i="2" s="1"/>
  <c r="AG180" i="2" s="1"/>
  <c r="AD182" i="2" a="1"/>
  <c r="AD182" i="2" s="1"/>
  <c r="AG182" i="2" s="1"/>
  <c r="AD165" i="2" a="1"/>
  <c r="AD165" i="2" s="1"/>
  <c r="AG165" i="2" s="1"/>
  <c r="AD167" i="2" a="1"/>
  <c r="AD167" i="2" s="1"/>
  <c r="AG167" i="2" s="1"/>
  <c r="AD169" i="2" a="1"/>
  <c r="AD169" i="2" s="1"/>
  <c r="AG169" i="2" s="1"/>
  <c r="AD171" i="2" a="1"/>
  <c r="AD171" i="2" s="1"/>
  <c r="AG171" i="2" s="1"/>
  <c r="AD173" i="2" a="1"/>
  <c r="AD173" i="2" s="1"/>
  <c r="AG173" i="2" s="1"/>
  <c r="AD175" i="2" a="1"/>
  <c r="AD175" i="2" s="1"/>
  <c r="AG175" i="2" s="1"/>
  <c r="AD177" i="2" a="1"/>
  <c r="AD177" i="2" s="1"/>
  <c r="AG177" i="2" s="1"/>
  <c r="AD179" i="2" a="1"/>
  <c r="AD179" i="2" s="1"/>
  <c r="AG179" i="2" s="1"/>
  <c r="AD181" i="2" a="1"/>
  <c r="AD181" i="2" s="1"/>
  <c r="AG181" i="2" s="1"/>
  <c r="AD163" i="2" a="1"/>
  <c r="AD163" i="2" s="1"/>
  <c r="AG163" i="2" s="1"/>
  <c r="AC164" i="2" a="1"/>
  <c r="AC164" i="2" s="1"/>
  <c r="AF164" i="2" s="1"/>
  <c r="AC166" i="2" a="1"/>
  <c r="AC166" i="2" s="1"/>
  <c r="AF166" i="2" s="1"/>
  <c r="AC168" i="2" a="1"/>
  <c r="AC168" i="2" s="1"/>
  <c r="AF168" i="2" s="1"/>
  <c r="AC170" i="2" a="1"/>
  <c r="AC170" i="2" s="1"/>
  <c r="AF170" i="2" s="1"/>
  <c r="AC172" i="2" a="1"/>
  <c r="AC172" i="2" s="1"/>
  <c r="AF172" i="2" s="1"/>
  <c r="AC174" i="2" a="1"/>
  <c r="AC174" i="2" s="1"/>
  <c r="AF174" i="2" s="1"/>
  <c r="AC176" i="2" a="1"/>
  <c r="AC176" i="2" s="1"/>
  <c r="AF176" i="2" s="1"/>
  <c r="AC178" i="2" a="1"/>
  <c r="AC178" i="2" s="1"/>
  <c r="AF178" i="2" s="1"/>
  <c r="AC180" i="2" a="1"/>
  <c r="AC180" i="2" s="1"/>
  <c r="AF180" i="2" s="1"/>
  <c r="AC182" i="2" a="1"/>
  <c r="AC182" i="2" s="1"/>
  <c r="AF182" i="2" s="1"/>
  <c r="AC165" i="2" a="1"/>
  <c r="AC165" i="2" s="1"/>
  <c r="AF165" i="2" s="1"/>
  <c r="AC167" i="2" a="1"/>
  <c r="AC167" i="2" s="1"/>
  <c r="AF167" i="2" s="1"/>
  <c r="AC169" i="2" a="1"/>
  <c r="AC169" i="2" s="1"/>
  <c r="AF169" i="2" s="1"/>
  <c r="AC171" i="2" a="1"/>
  <c r="AC171" i="2" s="1"/>
  <c r="AF171" i="2" s="1"/>
  <c r="AC173" i="2" a="1"/>
  <c r="AC173" i="2" s="1"/>
  <c r="AF173" i="2" s="1"/>
  <c r="AC175" i="2" a="1"/>
  <c r="AC175" i="2" s="1"/>
  <c r="AF175" i="2" s="1"/>
  <c r="AC177" i="2" a="1"/>
  <c r="AC177" i="2" s="1"/>
  <c r="AF177" i="2" s="1"/>
  <c r="AC179" i="2" a="1"/>
  <c r="AC179" i="2" s="1"/>
  <c r="AF179" i="2" s="1"/>
  <c r="AC181" i="2" a="1"/>
  <c r="AC181" i="2" s="1"/>
  <c r="AF181" i="2" s="1"/>
  <c r="AC163" i="2" a="1"/>
  <c r="AC163" i="2" s="1"/>
  <c r="AF163" i="2" s="1"/>
  <c r="AE182" i="2"/>
  <c r="A51" i="8" s="1"/>
  <c r="AE179" i="2"/>
  <c r="A48" i="8" s="1"/>
  <c r="J48" i="8" s="1"/>
  <c r="AB163" i="2" a="1"/>
  <c r="AB163" i="2" s="1"/>
  <c r="AE163" i="2" s="1"/>
  <c r="A32" i="8" s="1"/>
  <c r="J32" i="8" s="1"/>
  <c r="AE176" i="2"/>
  <c r="A45" i="8" s="1"/>
  <c r="AE172" i="2"/>
  <c r="A41" i="8" s="1"/>
  <c r="AE173" i="2"/>
  <c r="A42" i="8" s="1"/>
  <c r="J42" i="8" s="1"/>
  <c r="AB135" i="2"/>
  <c r="F83" i="2" s="1"/>
  <c r="AB136" i="2"/>
  <c r="F84" i="2" s="1"/>
  <c r="AB134" i="2"/>
  <c r="F82" i="2" s="1"/>
  <c r="AB133" i="2"/>
  <c r="F81" i="2" s="1"/>
  <c r="AB131" i="2"/>
  <c r="F79" i="2" s="1"/>
  <c r="AB130" i="2"/>
  <c r="F78" i="2" s="1"/>
  <c r="AB129" i="2"/>
  <c r="F77" i="2" s="1"/>
  <c r="AB128" i="2"/>
  <c r="F76" i="2" s="1"/>
  <c r="I84" i="2"/>
  <c r="I82" i="2"/>
  <c r="I80" i="2"/>
  <c r="I78" i="2"/>
  <c r="J84" i="2"/>
  <c r="J82" i="2"/>
  <c r="J80" i="2"/>
  <c r="J78" i="2"/>
  <c r="I75" i="2"/>
  <c r="AC77" i="2" s="1"/>
  <c r="I83" i="2"/>
  <c r="I81" i="2"/>
  <c r="I79" i="2"/>
  <c r="I77" i="2"/>
  <c r="J75" i="2"/>
  <c r="J83" i="2"/>
  <c r="J81" i="2"/>
  <c r="J79" i="2"/>
  <c r="J77" i="2"/>
  <c r="C160" i="8"/>
  <c r="D160" i="8" s="1"/>
  <c r="C159" i="8"/>
  <c r="D159" i="8" s="1"/>
  <c r="C158" i="8"/>
  <c r="D158" i="8" s="1"/>
  <c r="C157" i="8"/>
  <c r="D157" i="8" s="1"/>
  <c r="E68" i="5"/>
  <c r="H95" i="8" s="1"/>
  <c r="E69" i="5"/>
  <c r="H96" i="8" s="1"/>
  <c r="E70" i="5"/>
  <c r="H97" i="8" s="1"/>
  <c r="E71" i="5"/>
  <c r="H98" i="8" s="1"/>
  <c r="E72" i="5"/>
  <c r="H99" i="8" s="1"/>
  <c r="E73" i="5"/>
  <c r="H100" i="8" s="1"/>
  <c r="E74" i="5"/>
  <c r="H101" i="8" s="1"/>
  <c r="E75" i="5"/>
  <c r="H102" i="8" s="1"/>
  <c r="E76" i="5"/>
  <c r="H103" i="8" s="1"/>
  <c r="E67" i="5"/>
  <c r="H94" i="8" s="1"/>
  <c r="D68" i="5"/>
  <c r="G95" i="8" s="1"/>
  <c r="D69" i="5"/>
  <c r="G96" i="8" s="1"/>
  <c r="D70" i="5"/>
  <c r="G97" i="8" s="1"/>
  <c r="D71" i="5"/>
  <c r="G98" i="8" s="1"/>
  <c r="D72" i="5"/>
  <c r="G99" i="8" s="1"/>
  <c r="D73" i="5"/>
  <c r="G100" i="8" s="1"/>
  <c r="D74" i="5"/>
  <c r="G101" i="8" s="1"/>
  <c r="D75" i="5"/>
  <c r="G102" i="8" s="1"/>
  <c r="D76" i="5"/>
  <c r="G103" i="8" s="1"/>
  <c r="D67" i="5"/>
  <c r="G94" i="8" s="1"/>
  <c r="AQ85" i="6"/>
  <c r="AS90" i="6" s="1"/>
  <c r="D51" i="6"/>
  <c r="C51" i="6"/>
  <c r="Y33" i="2"/>
  <c r="X34" i="2"/>
  <c r="X35" i="2"/>
  <c r="X36" i="2"/>
  <c r="X37" i="2"/>
  <c r="X38" i="2"/>
  <c r="X39" i="2"/>
  <c r="X40" i="2"/>
  <c r="X41" i="2"/>
  <c r="X42" i="2"/>
  <c r="X33" i="2"/>
  <c r="D75" i="2" l="1"/>
  <c r="H41" i="7"/>
  <c r="H8" i="7" s="1"/>
  <c r="U72" i="8"/>
  <c r="U80" i="8"/>
  <c r="U68" i="8"/>
  <c r="V46" i="8"/>
  <c r="G33" i="8"/>
  <c r="G41" i="8"/>
  <c r="G49" i="8"/>
  <c r="O36" i="8"/>
  <c r="M44" i="8"/>
  <c r="G35" i="8"/>
  <c r="G43" i="8"/>
  <c r="G51" i="8"/>
  <c r="S34" i="8"/>
  <c r="V42" i="8"/>
  <c r="C50" i="8"/>
  <c r="G37" i="8"/>
  <c r="G45" i="8"/>
  <c r="O40" i="8"/>
  <c r="V48" i="8"/>
  <c r="G39" i="8"/>
  <c r="G47" i="8"/>
  <c r="U66" i="8"/>
  <c r="U74" i="8"/>
  <c r="U82" i="8"/>
  <c r="U60" i="8"/>
  <c r="U76" i="8"/>
  <c r="U84" i="8"/>
  <c r="U78" i="8"/>
  <c r="M36" i="8"/>
  <c r="V38" i="8"/>
  <c r="N38" i="8"/>
  <c r="H38" i="8"/>
  <c r="S38" i="8"/>
  <c r="Q38" i="8"/>
  <c r="M38" i="8"/>
  <c r="G38" i="8"/>
  <c r="F38" i="8"/>
  <c r="D38" i="8"/>
  <c r="L38" i="8"/>
  <c r="R38" i="8"/>
  <c r="O38" i="8"/>
  <c r="I38" i="8"/>
  <c r="B38" i="8"/>
  <c r="C38" i="8"/>
  <c r="G34" i="8"/>
  <c r="Q34" i="8"/>
  <c r="D34" i="8"/>
  <c r="H42" i="8"/>
  <c r="G42" i="8"/>
  <c r="I42" i="8"/>
  <c r="V50" i="8"/>
  <c r="D50" i="8"/>
  <c r="B32" i="8"/>
  <c r="D32" i="8"/>
  <c r="H32" i="8"/>
  <c r="C32" i="8"/>
  <c r="H40" i="8"/>
  <c r="B40" i="8"/>
  <c r="N40" i="8"/>
  <c r="O48" i="8"/>
  <c r="B48" i="8"/>
  <c r="R48" i="8"/>
  <c r="L48" i="8"/>
  <c r="G48" i="8"/>
  <c r="Q48" i="8"/>
  <c r="S50" i="8"/>
  <c r="L36" i="8"/>
  <c r="O34" i="8"/>
  <c r="O32" i="8"/>
  <c r="N46" i="8"/>
  <c r="H46" i="8"/>
  <c r="Q46" i="8"/>
  <c r="G46" i="8"/>
  <c r="C46" i="8"/>
  <c r="D46" i="8"/>
  <c r="L46" i="8"/>
  <c r="O46" i="8"/>
  <c r="S36" i="8"/>
  <c r="I36" i="8"/>
  <c r="D36" i="8"/>
  <c r="V36" i="8"/>
  <c r="G36" i="8"/>
  <c r="F36" i="8"/>
  <c r="O44" i="8"/>
  <c r="V44" i="8"/>
  <c r="I44" i="8"/>
  <c r="D44" i="8"/>
  <c r="O50" i="8"/>
  <c r="L50" i="8"/>
  <c r="N32" i="8"/>
  <c r="U62" i="8"/>
  <c r="U70" i="8"/>
  <c r="U61" i="8"/>
  <c r="U71" i="8"/>
  <c r="U79" i="8"/>
  <c r="U87" i="8"/>
  <c r="U67" i="8"/>
  <c r="U75" i="8"/>
  <c r="U83" i="8"/>
  <c r="U59" i="8"/>
  <c r="AG58" i="8"/>
  <c r="D162" i="8"/>
  <c r="B7" i="8" s="1"/>
  <c r="D42" i="1"/>
  <c r="D41" i="1"/>
  <c r="D40" i="1"/>
  <c r="D39" i="1"/>
  <c r="D38" i="1"/>
  <c r="D37" i="1"/>
  <c r="D36" i="1"/>
  <c r="D35" i="1"/>
  <c r="D34" i="1"/>
  <c r="AV85" i="6"/>
  <c r="AS85" i="6"/>
  <c r="AT90" i="6" s="1"/>
  <c r="AU58" i="6"/>
  <c r="AT58" i="6"/>
  <c r="AR20" i="6"/>
  <c r="AF5" i="2"/>
  <c r="AR19" i="5"/>
  <c r="L20" i="5" s="1"/>
  <c r="AP6" i="6"/>
  <c r="H35" i="2"/>
  <c r="J34" i="8" s="1"/>
  <c r="H36" i="2"/>
  <c r="J36" i="8" s="1"/>
  <c r="H37" i="2"/>
  <c r="H38" i="2"/>
  <c r="H39" i="2"/>
  <c r="H40" i="2"/>
  <c r="H41" i="2"/>
  <c r="H42" i="2"/>
  <c r="H43" i="2"/>
  <c r="U122" i="1"/>
  <c r="BC47" i="5"/>
  <c r="BC48" i="5"/>
  <c r="BC49" i="5"/>
  <c r="BC50" i="5"/>
  <c r="BC51" i="5"/>
  <c r="BC52" i="5"/>
  <c r="BC53" i="5"/>
  <c r="BC54" i="5"/>
  <c r="BC55" i="5"/>
  <c r="BC56" i="5"/>
  <c r="BB48" i="5"/>
  <c r="BB49" i="5"/>
  <c r="BB50" i="5"/>
  <c r="BB51" i="5"/>
  <c r="BB52" i="5"/>
  <c r="BB53" i="5"/>
  <c r="BB54" i="5"/>
  <c r="BB55" i="5"/>
  <c r="BB56" i="5"/>
  <c r="BB47" i="5"/>
  <c r="AX47" i="5"/>
  <c r="AY47" i="5"/>
  <c r="AZ47" i="5"/>
  <c r="AX48" i="5"/>
  <c r="AY48" i="5"/>
  <c r="AZ48" i="5"/>
  <c r="AX49" i="5"/>
  <c r="AY49" i="5"/>
  <c r="AZ49" i="5"/>
  <c r="AX50" i="5"/>
  <c r="AY50" i="5"/>
  <c r="AZ50" i="5"/>
  <c r="AX51" i="5"/>
  <c r="AY51" i="5"/>
  <c r="AZ51" i="5"/>
  <c r="AX52" i="5"/>
  <c r="AY52" i="5"/>
  <c r="AZ52" i="5"/>
  <c r="AX53" i="5"/>
  <c r="AY53" i="5"/>
  <c r="AZ53" i="5"/>
  <c r="AX54" i="5"/>
  <c r="AY54" i="5"/>
  <c r="AZ54" i="5"/>
  <c r="AX55" i="5"/>
  <c r="AY55" i="5"/>
  <c r="AZ55" i="5"/>
  <c r="AX56" i="5"/>
  <c r="AY56" i="5"/>
  <c r="AZ56" i="5"/>
  <c r="AW48" i="5"/>
  <c r="AW49" i="5"/>
  <c r="AW50" i="5"/>
  <c r="AW51" i="5"/>
  <c r="AW52" i="5"/>
  <c r="AW53" i="5"/>
  <c r="AW54" i="5"/>
  <c r="AW55" i="5"/>
  <c r="AW56" i="5"/>
  <c r="AW47" i="5"/>
  <c r="AU48" i="5"/>
  <c r="AU49" i="5"/>
  <c r="AU50" i="5"/>
  <c r="AU51" i="5"/>
  <c r="AU52" i="5"/>
  <c r="AU53" i="5"/>
  <c r="AU54" i="5"/>
  <c r="AU55" i="5"/>
  <c r="AU56" i="5"/>
  <c r="AU47" i="5"/>
  <c r="AR47" i="5"/>
  <c r="AT47" i="5"/>
  <c r="AR48" i="5"/>
  <c r="AT48" i="5"/>
  <c r="AR49" i="5"/>
  <c r="AT49" i="5"/>
  <c r="AR50" i="5"/>
  <c r="AT50" i="5"/>
  <c r="AR51" i="5"/>
  <c r="AT51" i="5"/>
  <c r="AR52" i="5"/>
  <c r="AT52" i="5"/>
  <c r="AR53" i="5"/>
  <c r="AT53" i="5"/>
  <c r="AR54" i="5"/>
  <c r="AT54" i="5"/>
  <c r="AR55" i="5"/>
  <c r="AT55" i="5"/>
  <c r="AR56" i="5"/>
  <c r="AT56" i="5"/>
  <c r="AQ48" i="5"/>
  <c r="AQ49" i="5"/>
  <c r="AQ50" i="5"/>
  <c r="AQ51" i="5"/>
  <c r="AQ52" i="5"/>
  <c r="AQ53" i="5"/>
  <c r="AQ54" i="5"/>
  <c r="AQ55" i="5"/>
  <c r="AQ56" i="5"/>
  <c r="AQ47" i="5"/>
  <c r="AO48" i="5"/>
  <c r="AO49" i="5"/>
  <c r="AO50" i="5"/>
  <c r="AO51" i="5"/>
  <c r="AO52" i="5"/>
  <c r="AO53" i="5"/>
  <c r="AO54" i="5"/>
  <c r="AO55" i="5"/>
  <c r="AO56" i="5"/>
  <c r="AO47" i="5"/>
  <c r="AN48" i="5"/>
  <c r="AN49" i="5"/>
  <c r="AN50" i="5"/>
  <c r="AN51" i="5"/>
  <c r="AN52" i="5"/>
  <c r="AN53" i="5"/>
  <c r="AN54" i="5"/>
  <c r="AN55" i="5"/>
  <c r="AN56" i="5"/>
  <c r="AN47" i="5"/>
  <c r="AL48" i="5"/>
  <c r="AL49" i="5"/>
  <c r="AL50" i="5"/>
  <c r="AL51" i="5"/>
  <c r="AL52" i="5"/>
  <c r="AL53" i="5"/>
  <c r="AL54" i="5"/>
  <c r="AL55" i="5"/>
  <c r="AL56" i="5"/>
  <c r="AL47" i="5"/>
  <c r="AJ48" i="5"/>
  <c r="AJ49" i="5"/>
  <c r="AJ50" i="5"/>
  <c r="AJ51" i="5"/>
  <c r="AJ52" i="5"/>
  <c r="AJ53" i="5"/>
  <c r="AJ54" i="5"/>
  <c r="AJ55" i="5"/>
  <c r="AJ56" i="5"/>
  <c r="AJ47" i="5"/>
  <c r="AI48" i="5"/>
  <c r="AI49" i="5"/>
  <c r="AI50" i="5"/>
  <c r="AI51" i="5"/>
  <c r="AI52" i="5"/>
  <c r="AI53" i="5"/>
  <c r="AI54" i="5"/>
  <c r="AI55" i="5"/>
  <c r="AI56" i="5"/>
  <c r="AI47" i="5"/>
  <c r="AG48" i="5"/>
  <c r="AG49" i="5"/>
  <c r="AG50" i="5"/>
  <c r="AG51" i="5"/>
  <c r="AG52" i="5"/>
  <c r="AG53" i="5"/>
  <c r="AG54" i="5"/>
  <c r="AG55" i="5"/>
  <c r="AG56" i="5"/>
  <c r="AG47" i="5"/>
  <c r="AF48" i="5"/>
  <c r="AF49" i="5"/>
  <c r="AF50" i="5"/>
  <c r="AF51" i="5"/>
  <c r="AF52" i="5"/>
  <c r="AF53" i="5"/>
  <c r="AF54" i="5"/>
  <c r="AF55" i="5"/>
  <c r="AF56" i="5"/>
  <c r="AF47" i="5"/>
  <c r="AP61" i="6"/>
  <c r="AP24" i="6"/>
  <c r="AF6" i="2"/>
  <c r="AF7" i="2"/>
  <c r="AF8" i="2"/>
  <c r="AF9" i="2"/>
  <c r="AF10" i="2"/>
  <c r="AF11" i="2"/>
  <c r="AF12" i="2"/>
  <c r="AF13" i="2"/>
  <c r="AF14" i="2"/>
  <c r="X106" i="2"/>
  <c r="X107" i="2"/>
  <c r="X108" i="2"/>
  <c r="X109" i="2"/>
  <c r="X110" i="2"/>
  <c r="X111" i="2"/>
  <c r="X112" i="2"/>
  <c r="X113" i="2"/>
  <c r="X114" i="2"/>
  <c r="X105" i="2"/>
  <c r="AC47" i="1"/>
  <c r="AC48" i="1"/>
  <c r="AC49" i="1"/>
  <c r="AC50" i="1"/>
  <c r="AC51" i="1"/>
  <c r="AC52" i="1"/>
  <c r="AC53" i="1"/>
  <c r="AC54" i="1"/>
  <c r="AC55" i="1"/>
  <c r="AC46" i="1"/>
  <c r="F35" i="1" l="1"/>
  <c r="F37" i="1"/>
  <c r="F39" i="1"/>
  <c r="F41" i="1"/>
  <c r="F34" i="1"/>
  <c r="F36" i="1"/>
  <c r="F38" i="1"/>
  <c r="F40" i="1"/>
  <c r="F42" i="1"/>
  <c r="N36" i="8"/>
  <c r="B36" i="8"/>
  <c r="R36" i="8"/>
  <c r="C36" i="8"/>
  <c r="H36" i="8"/>
  <c r="Q36" i="8"/>
  <c r="I46" i="8"/>
  <c r="R46" i="8"/>
  <c r="F46" i="8"/>
  <c r="B46" i="8"/>
  <c r="M46" i="8"/>
  <c r="S46" i="8"/>
  <c r="L32" i="8"/>
  <c r="C48" i="8"/>
  <c r="I48" i="8"/>
  <c r="N48" i="8"/>
  <c r="F48" i="8"/>
  <c r="D48" i="8"/>
  <c r="S48" i="8"/>
  <c r="H48" i="8"/>
  <c r="M48" i="8"/>
  <c r="M32" i="8"/>
  <c r="I32" i="8"/>
  <c r="G32" i="8"/>
  <c r="F42" i="8"/>
  <c r="R42" i="8"/>
  <c r="Q42" i="8"/>
  <c r="N42" i="8"/>
  <c r="F32" i="8"/>
  <c r="R32" i="8"/>
  <c r="V32" i="8"/>
  <c r="S32" i="8"/>
  <c r="K32" i="8"/>
  <c r="Q32" i="8"/>
  <c r="D42" i="8"/>
  <c r="C42" i="8"/>
  <c r="O42" i="8"/>
  <c r="L42" i="8"/>
  <c r="B42" i="8"/>
  <c r="M42" i="8"/>
  <c r="S42" i="8"/>
  <c r="F44" i="8"/>
  <c r="N44" i="8"/>
  <c r="M50" i="8"/>
  <c r="D40" i="8"/>
  <c r="I40" i="8"/>
  <c r="V40" i="8"/>
  <c r="S40" i="8"/>
  <c r="M40" i="8"/>
  <c r="B50" i="8"/>
  <c r="H34" i="8"/>
  <c r="F34" i="8"/>
  <c r="V34" i="8"/>
  <c r="L34" i="8"/>
  <c r="N34" i="8"/>
  <c r="R50" i="8"/>
  <c r="I50" i="8"/>
  <c r="B44" i="8"/>
  <c r="Q44" i="8"/>
  <c r="G44" i="8"/>
  <c r="L44" i="8"/>
  <c r="R44" i="8"/>
  <c r="C44" i="8"/>
  <c r="S44" i="8"/>
  <c r="H44" i="8"/>
  <c r="N50" i="8"/>
  <c r="H50" i="8"/>
  <c r="Q50" i="8"/>
  <c r="G50" i="8"/>
  <c r="C40" i="8"/>
  <c r="Q40" i="8"/>
  <c r="G40" i="8"/>
  <c r="L40" i="8"/>
  <c r="R40" i="8"/>
  <c r="F40" i="8"/>
  <c r="F50" i="8"/>
  <c r="B34" i="8"/>
  <c r="R34" i="8"/>
  <c r="M34" i="8"/>
  <c r="C34" i="8"/>
  <c r="I34" i="8"/>
  <c r="C40" i="9"/>
  <c r="E40" i="9"/>
  <c r="B40" i="9"/>
  <c r="D40" i="9"/>
  <c r="E36" i="9"/>
  <c r="B36" i="9"/>
  <c r="C36" i="9"/>
  <c r="D36" i="9"/>
  <c r="C32" i="9"/>
  <c r="E32" i="9"/>
  <c r="B32" i="9"/>
  <c r="D32" i="9"/>
  <c r="C41" i="9"/>
  <c r="B41" i="9"/>
  <c r="E41" i="9"/>
  <c r="D41" i="9"/>
  <c r="C37" i="9"/>
  <c r="B37" i="9"/>
  <c r="E37" i="9"/>
  <c r="D37" i="9"/>
  <c r="C33" i="9"/>
  <c r="B33" i="9"/>
  <c r="E33" i="9"/>
  <c r="D33" i="9"/>
  <c r="C38" i="9"/>
  <c r="B38" i="9"/>
  <c r="E38" i="9"/>
  <c r="D38" i="9"/>
  <c r="E34" i="9"/>
  <c r="C34" i="9"/>
  <c r="B34" i="9"/>
  <c r="D34" i="9"/>
  <c r="C39" i="9"/>
  <c r="E39" i="9"/>
  <c r="B39" i="9"/>
  <c r="D39" i="9"/>
  <c r="C35" i="9"/>
  <c r="E35" i="9"/>
  <c r="B35" i="9"/>
  <c r="D35" i="9"/>
  <c r="L19" i="5"/>
  <c r="L27" i="5"/>
  <c r="L25" i="5"/>
  <c r="L23" i="5"/>
  <c r="L21" i="5"/>
  <c r="L28" i="5"/>
  <c r="L26" i="5"/>
  <c r="L24" i="5"/>
  <c r="L22" i="5"/>
  <c r="AK13" i="2"/>
  <c r="AM13" i="2" s="1"/>
  <c r="AK11" i="2"/>
  <c r="AM11" i="2" s="1"/>
  <c r="AK9" i="2"/>
  <c r="AM9" i="2" s="1"/>
  <c r="AK7" i="2"/>
  <c r="AM7" i="2" s="1"/>
  <c r="AK14" i="2"/>
  <c r="AM14" i="2" s="1"/>
  <c r="AK12" i="2"/>
  <c r="AM12" i="2" s="1"/>
  <c r="AK10" i="2"/>
  <c r="AM10" i="2" s="1"/>
  <c r="AK8" i="2"/>
  <c r="AM8" i="2" s="1"/>
  <c r="AK6" i="2"/>
  <c r="AM6" i="2" s="1"/>
  <c r="AR85" i="6"/>
  <c r="U7" i="1" l="1"/>
  <c r="V7" i="1"/>
  <c r="W7" i="1"/>
  <c r="Y7" i="1"/>
  <c r="Z7" i="1"/>
  <c r="AA7" i="1"/>
  <c r="AB7" i="1"/>
  <c r="AC7" i="1"/>
  <c r="AD7" i="1"/>
  <c r="AF7" i="1"/>
  <c r="U8" i="1"/>
  <c r="V8" i="1"/>
  <c r="W8" i="1"/>
  <c r="Y8" i="1"/>
  <c r="Z8" i="1"/>
  <c r="AA8" i="1"/>
  <c r="AB8" i="1"/>
  <c r="AC8" i="1"/>
  <c r="AD8" i="1"/>
  <c r="AF8" i="1"/>
  <c r="U9" i="1"/>
  <c r="V9" i="1"/>
  <c r="W9" i="1"/>
  <c r="Y9" i="1"/>
  <c r="Z9" i="1"/>
  <c r="AA9" i="1"/>
  <c r="AB9" i="1"/>
  <c r="AC9" i="1"/>
  <c r="AD9" i="1"/>
  <c r="AF9" i="1"/>
  <c r="U10" i="1"/>
  <c r="V10" i="1"/>
  <c r="W10" i="1"/>
  <c r="Y10" i="1"/>
  <c r="Z10" i="1"/>
  <c r="AA10" i="1"/>
  <c r="AB10" i="1"/>
  <c r="AC10" i="1"/>
  <c r="AD10" i="1"/>
  <c r="AF10" i="1"/>
  <c r="U11" i="1"/>
  <c r="V11" i="1"/>
  <c r="W11" i="1"/>
  <c r="Y11" i="1"/>
  <c r="Z11" i="1"/>
  <c r="AA11" i="1"/>
  <c r="AB11" i="1"/>
  <c r="AC11" i="1"/>
  <c r="AD11" i="1"/>
  <c r="AF11" i="1"/>
  <c r="U12" i="1"/>
  <c r="V12" i="1"/>
  <c r="W12" i="1"/>
  <c r="Y12" i="1"/>
  <c r="Z12" i="1"/>
  <c r="AA12" i="1"/>
  <c r="AB12" i="1"/>
  <c r="AC12" i="1"/>
  <c r="AD12" i="1"/>
  <c r="AF12" i="1"/>
  <c r="U13" i="1"/>
  <c r="V13" i="1"/>
  <c r="W13" i="1"/>
  <c r="Y13" i="1"/>
  <c r="Z13" i="1"/>
  <c r="AA13" i="1"/>
  <c r="AB13" i="1"/>
  <c r="AC13" i="1"/>
  <c r="AD13" i="1"/>
  <c r="AF13" i="1"/>
  <c r="U14" i="1"/>
  <c r="V14" i="1"/>
  <c r="W14" i="1"/>
  <c r="Y14" i="1"/>
  <c r="Z14" i="1"/>
  <c r="AA14" i="1"/>
  <c r="AB14" i="1"/>
  <c r="AC14" i="1"/>
  <c r="AD14" i="1"/>
  <c r="AF14" i="1"/>
  <c r="U15" i="1"/>
  <c r="V15" i="1"/>
  <c r="W15" i="1"/>
  <c r="Y15" i="1"/>
  <c r="Z15" i="1"/>
  <c r="AA15" i="1"/>
  <c r="AB15" i="1"/>
  <c r="AC15" i="1"/>
  <c r="AD15" i="1"/>
  <c r="AF15" i="1"/>
  <c r="U16" i="1"/>
  <c r="V16" i="1"/>
  <c r="W16" i="1"/>
  <c r="Y16" i="1"/>
  <c r="Z16" i="1"/>
  <c r="AA16" i="1"/>
  <c r="AB16" i="1"/>
  <c r="AC16" i="1"/>
  <c r="AD16" i="1"/>
  <c r="AF16" i="1"/>
  <c r="U20" i="1"/>
  <c r="V20" i="1"/>
  <c r="W20" i="1"/>
  <c r="X20" i="1"/>
  <c r="Y20" i="1"/>
  <c r="Z20" i="1"/>
  <c r="AB20" i="1"/>
  <c r="AC20" i="1"/>
  <c r="AE20" i="1"/>
  <c r="AF20" i="1"/>
  <c r="AG20" i="1"/>
  <c r="AH20" i="1"/>
  <c r="AI20" i="1"/>
  <c r="U21" i="1"/>
  <c r="V21" i="1"/>
  <c r="W21" i="1"/>
  <c r="X21" i="1"/>
  <c r="Y21" i="1"/>
  <c r="Z21" i="1"/>
  <c r="AB21" i="1"/>
  <c r="AC21" i="1"/>
  <c r="AD21" i="1"/>
  <c r="AE21" i="1"/>
  <c r="AF21" i="1"/>
  <c r="AG21" i="1"/>
  <c r="AH21" i="1"/>
  <c r="AI21" i="1"/>
  <c r="U22" i="1"/>
  <c r="V22" i="1"/>
  <c r="W22" i="1"/>
  <c r="X22" i="1"/>
  <c r="Y22" i="1"/>
  <c r="Z22" i="1"/>
  <c r="AB22" i="1"/>
  <c r="AC22" i="1"/>
  <c r="AD22" i="1"/>
  <c r="AE22" i="1"/>
  <c r="AF22" i="1"/>
  <c r="AG22" i="1"/>
  <c r="AH22" i="1"/>
  <c r="AI22" i="1"/>
  <c r="U23" i="1"/>
  <c r="V23" i="1"/>
  <c r="W23" i="1"/>
  <c r="X23" i="1"/>
  <c r="Y23" i="1"/>
  <c r="Z23" i="1"/>
  <c r="AB23" i="1"/>
  <c r="AC23" i="1"/>
  <c r="AD23" i="1"/>
  <c r="AE23" i="1"/>
  <c r="AF23" i="1"/>
  <c r="AG23" i="1"/>
  <c r="AH23" i="1"/>
  <c r="AI23" i="1"/>
  <c r="U24" i="1"/>
  <c r="V24" i="1"/>
  <c r="W24" i="1"/>
  <c r="X24" i="1"/>
  <c r="Y24" i="1"/>
  <c r="Z24" i="1"/>
  <c r="AB24" i="1"/>
  <c r="AC24" i="1"/>
  <c r="AD24" i="1"/>
  <c r="AE24" i="1"/>
  <c r="AF24" i="1"/>
  <c r="AG24" i="1"/>
  <c r="AH24" i="1"/>
  <c r="AI24" i="1"/>
  <c r="U25" i="1"/>
  <c r="V25" i="1"/>
  <c r="W25" i="1"/>
  <c r="X25" i="1"/>
  <c r="Y25" i="1"/>
  <c r="Z25" i="1"/>
  <c r="AB25" i="1"/>
  <c r="AC25" i="1"/>
  <c r="AD25" i="1"/>
  <c r="AE25" i="1"/>
  <c r="AF25" i="1"/>
  <c r="AG25" i="1"/>
  <c r="AH25" i="1"/>
  <c r="AI25" i="1"/>
  <c r="U26" i="1"/>
  <c r="V26" i="1"/>
  <c r="W26" i="1"/>
  <c r="X26" i="1"/>
  <c r="Y26" i="1"/>
  <c r="Z26" i="1"/>
  <c r="AB26" i="1"/>
  <c r="AC26" i="1"/>
  <c r="AD26" i="1"/>
  <c r="AE26" i="1"/>
  <c r="AF26" i="1"/>
  <c r="AG26" i="1"/>
  <c r="AH26" i="1"/>
  <c r="AI26" i="1"/>
  <c r="U27" i="1"/>
  <c r="V27" i="1"/>
  <c r="W27" i="1"/>
  <c r="X27" i="1"/>
  <c r="Y27" i="1"/>
  <c r="Z27" i="1"/>
  <c r="AB27" i="1"/>
  <c r="AC27" i="1"/>
  <c r="AD27" i="1"/>
  <c r="AE27" i="1"/>
  <c r="AF27" i="1"/>
  <c r="AG27" i="1"/>
  <c r="AH27" i="1"/>
  <c r="AI27" i="1"/>
  <c r="U28" i="1"/>
  <c r="V28" i="1"/>
  <c r="W28" i="1"/>
  <c r="X28" i="1"/>
  <c r="Y28" i="1"/>
  <c r="Z28" i="1"/>
  <c r="AB28" i="1"/>
  <c r="AC28" i="1"/>
  <c r="AD28" i="1"/>
  <c r="AE28" i="1"/>
  <c r="AF28" i="1"/>
  <c r="AG28" i="1"/>
  <c r="AH28" i="1"/>
  <c r="AI28" i="1"/>
  <c r="U29" i="1"/>
  <c r="V29" i="1"/>
  <c r="W29" i="1"/>
  <c r="X29" i="1"/>
  <c r="Y29" i="1"/>
  <c r="Z29" i="1"/>
  <c r="AB29" i="1"/>
  <c r="AC29" i="1"/>
  <c r="AD29" i="1"/>
  <c r="AE29" i="1"/>
  <c r="AF29" i="1"/>
  <c r="AG29" i="1"/>
  <c r="AH29" i="1"/>
  <c r="AI29" i="1"/>
  <c r="E45" i="5" l="1"/>
  <c r="P94" i="8" s="1"/>
  <c r="AT85" i="6"/>
  <c r="AU90" i="6" s="1"/>
  <c r="O88" i="8"/>
  <c r="AR12" i="6" l="1"/>
  <c r="AS12" i="6"/>
  <c r="AQ57" i="6"/>
  <c r="AR57" i="6" s="1"/>
  <c r="AH58" i="8" l="1"/>
  <c r="AB79" i="2"/>
  <c r="AB83" i="2"/>
  <c r="AA77" i="2"/>
  <c r="Y77" i="2"/>
  <c r="AB77" i="2"/>
  <c r="AB84" i="2"/>
  <c r="AB82" i="2"/>
  <c r="AB80" i="2"/>
  <c r="AB78" i="2"/>
  <c r="AB85" i="2"/>
  <c r="AB81" i="2"/>
  <c r="AT12" i="6"/>
  <c r="AB86" i="2"/>
  <c r="AA86" i="2"/>
  <c r="Y86" i="2"/>
  <c r="Y85" i="2"/>
  <c r="AA85" i="2"/>
  <c r="Y84" i="2"/>
  <c r="AA84" i="2"/>
  <c r="Y82" i="2"/>
  <c r="Y78" i="2"/>
  <c r="Y80" i="2"/>
  <c r="AA83" i="2"/>
  <c r="AD77" i="2"/>
  <c r="Y83" i="2"/>
  <c r="Y81" i="2"/>
  <c r="Y79" i="2"/>
  <c r="AA82" i="2"/>
  <c r="AA81" i="2"/>
  <c r="AA80" i="2"/>
  <c r="AA79" i="2"/>
  <c r="AA78" i="2"/>
  <c r="AV12" i="6" l="1"/>
  <c r="I39" i="6" s="1"/>
  <c r="S58" i="8"/>
  <c r="AJ58" i="8" s="1"/>
  <c r="AA87" i="2"/>
  <c r="Y87" i="2"/>
  <c r="AB87" i="2"/>
  <c r="AU12" i="6"/>
  <c r="H39" i="6" s="1"/>
  <c r="AP90" i="6" s="1"/>
  <c r="AE77" i="2"/>
  <c r="F46" i="5"/>
  <c r="Q95" i="8" s="1"/>
  <c r="F47" i="5"/>
  <c r="Q96" i="8" s="1"/>
  <c r="F48" i="5"/>
  <c r="Q97" i="8" s="1"/>
  <c r="F49" i="5"/>
  <c r="Q98" i="8" s="1"/>
  <c r="F50" i="5"/>
  <c r="Q99" i="8" s="1"/>
  <c r="F51" i="5"/>
  <c r="Q100" i="8" s="1"/>
  <c r="F52" i="5"/>
  <c r="Q101" i="8" s="1"/>
  <c r="F53" i="5"/>
  <c r="Q102" i="8" s="1"/>
  <c r="F54" i="5"/>
  <c r="Q103" i="8" s="1"/>
  <c r="F55" i="5"/>
  <c r="F45" i="5"/>
  <c r="Q94" i="8" s="1"/>
  <c r="AK37" i="5"/>
  <c r="H46" i="5"/>
  <c r="S95" i="8" s="1"/>
  <c r="H47" i="5"/>
  <c r="S96" i="8" s="1"/>
  <c r="H48" i="5"/>
  <c r="S97" i="8" s="1"/>
  <c r="H49" i="5"/>
  <c r="S98" i="8" s="1"/>
  <c r="H50" i="5"/>
  <c r="S99" i="8" s="1"/>
  <c r="H51" i="5"/>
  <c r="S100" i="8" s="1"/>
  <c r="H52" i="5"/>
  <c r="S101" i="8" s="1"/>
  <c r="H53" i="5"/>
  <c r="S102" i="8" s="1"/>
  <c r="H54" i="5"/>
  <c r="S103" i="8" s="1"/>
  <c r="H45" i="5"/>
  <c r="S94" i="8" s="1"/>
  <c r="AS48" i="5"/>
  <c r="BE48" i="5" s="1"/>
  <c r="AS49" i="5"/>
  <c r="BE49" i="5" s="1"/>
  <c r="AS50" i="5"/>
  <c r="BE50" i="5" s="1"/>
  <c r="AS51" i="5"/>
  <c r="BE51" i="5" s="1"/>
  <c r="AS52" i="5"/>
  <c r="BE52" i="5" s="1"/>
  <c r="AS53" i="5"/>
  <c r="BE53" i="5" s="1"/>
  <c r="AS54" i="5"/>
  <c r="BE54" i="5" s="1"/>
  <c r="AS55" i="5"/>
  <c r="BE55" i="5" s="1"/>
  <c r="AS56" i="5"/>
  <c r="BE56" i="5" s="1"/>
  <c r="AS47" i="5"/>
  <c r="BE47" i="5" s="1"/>
  <c r="E46" i="5"/>
  <c r="P95" i="8" s="1"/>
  <c r="AK36" i="5"/>
  <c r="AK38" i="5"/>
  <c r="AK40" i="5"/>
  <c r="AT73" i="6" l="1"/>
  <c r="AV90" i="6"/>
  <c r="AP53" i="6"/>
  <c r="AQ76" i="6"/>
  <c r="Q58" i="8"/>
  <c r="AO37" i="5"/>
  <c r="AO35" i="5"/>
  <c r="AK39" i="5"/>
  <c r="AK32" i="5"/>
  <c r="O105" i="8"/>
  <c r="AM36" i="5"/>
  <c r="AM34" i="5"/>
  <c r="AL33" i="5"/>
  <c r="AO40" i="5"/>
  <c r="AO38" i="5"/>
  <c r="AO36" i="5"/>
  <c r="S105" i="8"/>
  <c r="AM32" i="5"/>
  <c r="AM41" i="5"/>
  <c r="AM39" i="5"/>
  <c r="AM37" i="5"/>
  <c r="AM35" i="5"/>
  <c r="AM33" i="5"/>
  <c r="AO41" i="5"/>
  <c r="AO39" i="5"/>
  <c r="AK41" i="5"/>
  <c r="AK35" i="5"/>
  <c r="AM40" i="5"/>
  <c r="AM38" i="5"/>
  <c r="AC20" i="5"/>
  <c r="AC21" i="5"/>
  <c r="G47" i="5" s="1"/>
  <c r="R96" i="8" s="1"/>
  <c r="AC22" i="5"/>
  <c r="G48" i="5" s="1"/>
  <c r="R97" i="8" s="1"/>
  <c r="AC23" i="5"/>
  <c r="G49" i="5" s="1"/>
  <c r="AC24" i="5"/>
  <c r="G50" i="5" s="1"/>
  <c r="R99" i="8" s="1"/>
  <c r="AC25" i="5"/>
  <c r="G51" i="5" s="1"/>
  <c r="R100" i="8" s="1"/>
  <c r="AC26" i="5"/>
  <c r="G52" i="5" s="1"/>
  <c r="R101" i="8" s="1"/>
  <c r="AC27" i="5"/>
  <c r="G53" i="5" s="1"/>
  <c r="AC28" i="5"/>
  <c r="G54" i="5" s="1"/>
  <c r="R103" i="8" s="1"/>
  <c r="AC19" i="5"/>
  <c r="E47" i="5"/>
  <c r="P96" i="8" s="1"/>
  <c r="E48" i="5"/>
  <c r="P97" i="8" s="1"/>
  <c r="E49" i="5"/>
  <c r="P98" i="8" s="1"/>
  <c r="E50" i="5"/>
  <c r="P99" i="8" s="1"/>
  <c r="E51" i="5"/>
  <c r="P100" i="8" s="1"/>
  <c r="E52" i="5"/>
  <c r="P101" i="8" s="1"/>
  <c r="E53" i="5"/>
  <c r="P102" i="8" s="1"/>
  <c r="E54" i="5"/>
  <c r="P103" i="8" s="1"/>
  <c r="AB106" i="1"/>
  <c r="AP96" i="6"/>
  <c r="AS20" i="6"/>
  <c r="AP20" i="6"/>
  <c r="C39" i="6" s="1"/>
  <c r="AP73" i="6" s="1"/>
  <c r="AB105" i="2"/>
  <c r="AB107" i="1"/>
  <c r="AB108" i="1"/>
  <c r="AB109" i="1"/>
  <c r="AB110" i="1"/>
  <c r="AB111" i="1"/>
  <c r="AB112" i="1"/>
  <c r="AB113" i="1"/>
  <c r="AB114" i="1"/>
  <c r="AB115" i="1"/>
  <c r="U106" i="1"/>
  <c r="AB106" i="2"/>
  <c r="AB107" i="2"/>
  <c r="AB108" i="2"/>
  <c r="AB109" i="2"/>
  <c r="AB110" i="2"/>
  <c r="AB111" i="2"/>
  <c r="AB112" i="2"/>
  <c r="AB113" i="2"/>
  <c r="AB114" i="2"/>
  <c r="AE34" i="2"/>
  <c r="AE35" i="2"/>
  <c r="AE36" i="2"/>
  <c r="AE37" i="2"/>
  <c r="AE38" i="2"/>
  <c r="AE39" i="2"/>
  <c r="AE40" i="2"/>
  <c r="AE41" i="2"/>
  <c r="AE42" i="2"/>
  <c r="AE33" i="2"/>
  <c r="AD34" i="2"/>
  <c r="AD35" i="2"/>
  <c r="AD36" i="2"/>
  <c r="AD37" i="2"/>
  <c r="AD38" i="2"/>
  <c r="AD39" i="2"/>
  <c r="AD40" i="2"/>
  <c r="AD41" i="2"/>
  <c r="AD42" i="2"/>
  <c r="AD33" i="2"/>
  <c r="X59" i="1"/>
  <c r="X60" i="1"/>
  <c r="X61" i="1"/>
  <c r="X62" i="1"/>
  <c r="X63" i="1"/>
  <c r="X64" i="1"/>
  <c r="X65" i="1"/>
  <c r="X66" i="1"/>
  <c r="X67" i="1"/>
  <c r="X58" i="1"/>
  <c r="E77" i="1" s="1"/>
  <c r="U59" i="1"/>
  <c r="E78" i="1" s="1"/>
  <c r="U60" i="1"/>
  <c r="U61" i="1"/>
  <c r="U62" i="1"/>
  <c r="U63" i="1"/>
  <c r="I82" i="1" s="1"/>
  <c r="U64" i="1"/>
  <c r="U65" i="1"/>
  <c r="U66" i="1"/>
  <c r="U67" i="1"/>
  <c r="I86" i="1" s="1"/>
  <c r="AU73" i="6" l="1"/>
  <c r="U58" i="8" s="1"/>
  <c r="U89" i="8" s="1"/>
  <c r="E80" i="1"/>
  <c r="I80" i="1"/>
  <c r="I84" i="1"/>
  <c r="I83" i="1"/>
  <c r="E79" i="1"/>
  <c r="I85" i="1"/>
  <c r="I81" i="1"/>
  <c r="G45" i="5"/>
  <c r="R94" i="8" s="1"/>
  <c r="H35" i="7"/>
  <c r="AN40" i="5"/>
  <c r="R102" i="8"/>
  <c r="AN36" i="5"/>
  <c r="R98" i="8"/>
  <c r="N25" i="8"/>
  <c r="N24" i="8"/>
  <c r="N23" i="8"/>
  <c r="N22" i="8"/>
  <c r="N21" i="8"/>
  <c r="N19" i="8"/>
  <c r="N17" i="8"/>
  <c r="N20" i="8"/>
  <c r="N18" i="8"/>
  <c r="AN35" i="5"/>
  <c r="AN41" i="5"/>
  <c r="AN39" i="5"/>
  <c r="G46" i="5"/>
  <c r="R95" i="8" s="1"/>
  <c r="AN37" i="5"/>
  <c r="AN38" i="5"/>
  <c r="Z84" i="2"/>
  <c r="Z77" i="2"/>
  <c r="AF77" i="2" s="1"/>
  <c r="L75" i="2" s="1"/>
  <c r="AM42" i="5"/>
  <c r="F56" i="5" s="1"/>
  <c r="Z86" i="2"/>
  <c r="Z85" i="2"/>
  <c r="Z83" i="2"/>
  <c r="P105" i="8"/>
  <c r="Q105" i="8"/>
  <c r="AL40" i="5"/>
  <c r="AL38" i="5"/>
  <c r="AL36" i="5"/>
  <c r="AL41" i="5"/>
  <c r="AL39" i="5"/>
  <c r="AL37" i="5"/>
  <c r="AL35" i="5"/>
  <c r="AL34" i="5"/>
  <c r="AL32" i="5"/>
  <c r="AK34" i="5"/>
  <c r="AK33" i="5"/>
  <c r="AN34" i="5"/>
  <c r="Y34" i="2"/>
  <c r="D76" i="2" s="1"/>
  <c r="Y35" i="2"/>
  <c r="D77" i="2" s="1"/>
  <c r="Y36" i="2"/>
  <c r="D78" i="2" s="1"/>
  <c r="K38" i="8" s="1"/>
  <c r="Y37" i="2"/>
  <c r="D79" i="2" s="1"/>
  <c r="K40" i="8" s="1"/>
  <c r="Y38" i="2"/>
  <c r="Y39" i="2"/>
  <c r="D81" i="2" s="1"/>
  <c r="K44" i="8" s="1"/>
  <c r="Y40" i="2"/>
  <c r="Y41" i="2"/>
  <c r="Y42" i="2"/>
  <c r="U107" i="1"/>
  <c r="U108" i="1"/>
  <c r="U109" i="1"/>
  <c r="U110" i="1"/>
  <c r="U111" i="1"/>
  <c r="U112" i="1"/>
  <c r="U113" i="1"/>
  <c r="U114" i="1"/>
  <c r="U115" i="1"/>
  <c r="W107" i="1"/>
  <c r="W108" i="1"/>
  <c r="W109" i="1"/>
  <c r="W110" i="1"/>
  <c r="W111" i="1"/>
  <c r="W112" i="1"/>
  <c r="W113" i="1"/>
  <c r="W114" i="1"/>
  <c r="W115" i="1"/>
  <c r="W106" i="1"/>
  <c r="D77" i="1" s="1"/>
  <c r="K16" i="8" s="1"/>
  <c r="Z47" i="1"/>
  <c r="Z48" i="1"/>
  <c r="Z49" i="1"/>
  <c r="Z50" i="1"/>
  <c r="Z51" i="1"/>
  <c r="Z52" i="1"/>
  <c r="Z53" i="1"/>
  <c r="Z54" i="1"/>
  <c r="Z55" i="1"/>
  <c r="Z46" i="1"/>
  <c r="AE46" i="1"/>
  <c r="D83" i="1" l="1"/>
  <c r="K22" i="8" s="1"/>
  <c r="D79" i="1"/>
  <c r="K18" i="8" s="1"/>
  <c r="D85" i="1"/>
  <c r="K24" i="8" s="1"/>
  <c r="D81" i="1"/>
  <c r="K20" i="8" s="1"/>
  <c r="I79" i="1"/>
  <c r="I78" i="1"/>
  <c r="N16" i="8"/>
  <c r="I77" i="1"/>
  <c r="H43" i="7"/>
  <c r="H10" i="7" s="1"/>
  <c r="T19" i="8"/>
  <c r="T25" i="8"/>
  <c r="T24" i="8"/>
  <c r="T23" i="8"/>
  <c r="T22" i="8"/>
  <c r="T21" i="8"/>
  <c r="T20" i="8"/>
  <c r="T18" i="8"/>
  <c r="AN33" i="5"/>
  <c r="T32" i="8"/>
  <c r="T16" i="8"/>
  <c r="U16" i="8"/>
  <c r="U22" i="8"/>
  <c r="U20" i="8"/>
  <c r="T17" i="8"/>
  <c r="R105" i="8"/>
  <c r="R108" i="8" s="1"/>
  <c r="AP85" i="6"/>
  <c r="AR90" i="6" s="1"/>
  <c r="AX90" i="6" s="1"/>
  <c r="K39" i="6" s="1"/>
  <c r="J34" i="7" s="1"/>
  <c r="J42" i="7" s="1"/>
  <c r="J9" i="7" s="1"/>
  <c r="AF58" i="8"/>
  <c r="Z81" i="2"/>
  <c r="Z79" i="2"/>
  <c r="D86" i="1"/>
  <c r="K25" i="8" s="1"/>
  <c r="D78" i="1"/>
  <c r="K17" i="8" s="1"/>
  <c r="D80" i="1"/>
  <c r="K19" i="8" s="1"/>
  <c r="D82" i="1"/>
  <c r="K21" i="8" s="1"/>
  <c r="D84" i="1"/>
  <c r="K23" i="8" s="1"/>
  <c r="D84" i="2"/>
  <c r="D82" i="2"/>
  <c r="K46" i="8" s="1"/>
  <c r="D80" i="2"/>
  <c r="K42" i="8" s="1"/>
  <c r="D83" i="2"/>
  <c r="X83" i="2"/>
  <c r="AN32" i="5"/>
  <c r="AN42" i="5" s="1"/>
  <c r="G56" i="5" s="1"/>
  <c r="R107" i="8"/>
  <c r="Z82" i="2"/>
  <c r="X81" i="2"/>
  <c r="X79" i="2"/>
  <c r="Z78" i="2"/>
  <c r="X77" i="2"/>
  <c r="Z80" i="2"/>
  <c r="AL42" i="5"/>
  <c r="AK42" i="5"/>
  <c r="D56" i="5" s="1"/>
  <c r="AP12" i="6"/>
  <c r="I23" i="6" s="1"/>
  <c r="AR24" i="6"/>
  <c r="N33" i="1"/>
  <c r="AA20" i="1" s="1"/>
  <c r="AJ20" i="1" s="1"/>
  <c r="U24" i="8" l="1"/>
  <c r="U18" i="8"/>
  <c r="T27" i="8"/>
  <c r="K36" i="8"/>
  <c r="K50" i="8"/>
  <c r="K34" i="8"/>
  <c r="K48" i="8"/>
  <c r="AS53" i="6"/>
  <c r="Z87" i="2"/>
  <c r="AG77" i="2"/>
  <c r="M75" i="2" s="1"/>
  <c r="U32" i="8" s="1"/>
  <c r="I88" i="1"/>
  <c r="U23" i="8"/>
  <c r="U25" i="8"/>
  <c r="U21" i="8"/>
  <c r="U17" i="8"/>
  <c r="U19" i="8"/>
  <c r="X85" i="2"/>
  <c r="X82" i="2"/>
  <c r="X84" i="2"/>
  <c r="X86" i="2"/>
  <c r="AC80" i="2"/>
  <c r="X80" i="2"/>
  <c r="X78" i="2"/>
  <c r="E56" i="5"/>
  <c r="H58" i="5" s="1"/>
  <c r="I35" i="7" s="1"/>
  <c r="I43" i="7" s="1"/>
  <c r="I10" i="7" s="1"/>
  <c r="AO32" i="5"/>
  <c r="AQ61" i="6"/>
  <c r="U27" i="8" l="1"/>
  <c r="X87" i="2"/>
  <c r="AC85" i="2"/>
  <c r="AD86" i="2"/>
  <c r="AD85" i="2"/>
  <c r="AC86" i="2"/>
  <c r="AE85" i="2"/>
  <c r="AG85" i="2" s="1"/>
  <c r="AE86" i="2"/>
  <c r="AG86" i="2" s="1"/>
  <c r="AC79" i="2"/>
  <c r="AC81" i="2"/>
  <c r="AC83" i="2"/>
  <c r="AD78" i="2"/>
  <c r="AD80" i="2"/>
  <c r="AF80" i="2" s="1"/>
  <c r="AD82" i="2"/>
  <c r="AD84" i="2"/>
  <c r="AE80" i="2"/>
  <c r="AG80" i="2" s="1"/>
  <c r="AE81" i="2"/>
  <c r="AG81" i="2" s="1"/>
  <c r="AE79" i="2"/>
  <c r="AG79" i="2" s="1"/>
  <c r="AE82" i="2"/>
  <c r="AG82" i="2" s="1"/>
  <c r="AE84" i="2"/>
  <c r="AG84" i="2" s="1"/>
  <c r="AD79" i="2"/>
  <c r="AD81" i="2"/>
  <c r="AD83" i="2"/>
  <c r="AC78" i="2"/>
  <c r="AF78" i="2" s="1"/>
  <c r="AC82" i="2"/>
  <c r="AC84" i="2"/>
  <c r="AE78" i="2"/>
  <c r="AE83" i="2"/>
  <c r="AG83" i="2" s="1"/>
  <c r="AO34" i="5"/>
  <c r="AO33" i="5"/>
  <c r="AF86" i="2" l="1"/>
  <c r="AF84" i="2"/>
  <c r="AF81" i="2"/>
  <c r="AF82" i="2"/>
  <c r="AF83" i="2"/>
  <c r="AF85" i="2"/>
  <c r="AF79" i="2"/>
  <c r="M84" i="2"/>
  <c r="U50" i="8" s="1"/>
  <c r="M83" i="2"/>
  <c r="U48" i="8" s="1"/>
  <c r="M82" i="2"/>
  <c r="U46" i="8" s="1"/>
  <c r="M81" i="2"/>
  <c r="U44" i="8" s="1"/>
  <c r="M80" i="2"/>
  <c r="U42" i="8" s="1"/>
  <c r="M79" i="2"/>
  <c r="U40" i="8" s="1"/>
  <c r="M78" i="2"/>
  <c r="U38" i="8" s="1"/>
  <c r="L78" i="2"/>
  <c r="T38" i="8" s="1"/>
  <c r="M77" i="2"/>
  <c r="U36" i="8" s="1"/>
  <c r="AG78" i="2"/>
  <c r="M76" i="2" s="1"/>
  <c r="U34" i="8" s="1"/>
  <c r="AE87" i="2"/>
  <c r="L76" i="2"/>
  <c r="AC87" i="2"/>
  <c r="AD87" i="2"/>
  <c r="AO42" i="5"/>
  <c r="Y47" i="1"/>
  <c r="AA47" i="1" s="1"/>
  <c r="Y48" i="1"/>
  <c r="AA48" i="1" s="1"/>
  <c r="Y49" i="1"/>
  <c r="AA49" i="1" s="1"/>
  <c r="Y50" i="1"/>
  <c r="AA50" i="1" s="1"/>
  <c r="Y51" i="1"/>
  <c r="AA51" i="1" s="1"/>
  <c r="Y52" i="1"/>
  <c r="AA52" i="1" s="1"/>
  <c r="Y53" i="1"/>
  <c r="AA53" i="1" s="1"/>
  <c r="Y54" i="1"/>
  <c r="AA54" i="1" s="1"/>
  <c r="Y55" i="1"/>
  <c r="AA55" i="1" s="1"/>
  <c r="Y46" i="1"/>
  <c r="AA46" i="1" s="1"/>
  <c r="H32" i="7" l="1"/>
  <c r="H40" i="7" s="1"/>
  <c r="H7" i="7" s="1"/>
  <c r="L84" i="2"/>
  <c r="T50" i="8" s="1"/>
  <c r="L83" i="2"/>
  <c r="L82" i="2"/>
  <c r="T46" i="8" s="1"/>
  <c r="L81" i="2"/>
  <c r="T44" i="8" s="1"/>
  <c r="L80" i="2"/>
  <c r="T42" i="8" s="1"/>
  <c r="L79" i="2"/>
  <c r="T40" i="8" s="1"/>
  <c r="L77" i="2"/>
  <c r="T36" i="8" s="1"/>
  <c r="AF88" i="2"/>
  <c r="L86" i="2" s="1"/>
  <c r="I33" i="7" s="1"/>
  <c r="I41" i="7" s="1"/>
  <c r="I8" i="7" s="1"/>
  <c r="AG88" i="2"/>
  <c r="M86" i="2" s="1"/>
  <c r="AE7" i="1"/>
  <c r="AG7" i="1" s="1"/>
  <c r="W46" i="1" s="1"/>
  <c r="AE15" i="1"/>
  <c r="AG15" i="1" s="1"/>
  <c r="AE13" i="1"/>
  <c r="AG13" i="1" s="1"/>
  <c r="AE11" i="1"/>
  <c r="AG11" i="1" s="1"/>
  <c r="AE9" i="1"/>
  <c r="AG9" i="1" s="1"/>
  <c r="AE16" i="1"/>
  <c r="AG16" i="1" s="1"/>
  <c r="AE14" i="1"/>
  <c r="AG14" i="1" s="1"/>
  <c r="AE12" i="1"/>
  <c r="AG12" i="1" s="1"/>
  <c r="AE10" i="1"/>
  <c r="AG10" i="1" s="1"/>
  <c r="AE8" i="1"/>
  <c r="AG8" i="1" s="1"/>
  <c r="H56" i="5"/>
  <c r="H59" i="5" s="1"/>
  <c r="J35" i="7" s="1"/>
  <c r="J43" i="7" s="1"/>
  <c r="J10" i="7" s="1"/>
  <c r="AE55" i="1"/>
  <c r="N42" i="1" s="1"/>
  <c r="AA29" i="1" s="1"/>
  <c r="AJ29" i="1" s="1"/>
  <c r="AE54" i="1"/>
  <c r="N41" i="1" s="1"/>
  <c r="AA28" i="1" s="1"/>
  <c r="AJ28" i="1" s="1"/>
  <c r="AE53" i="1"/>
  <c r="N40" i="1" s="1"/>
  <c r="AA27" i="1" s="1"/>
  <c r="AJ27" i="1" s="1"/>
  <c r="AE52" i="1"/>
  <c r="N39" i="1" s="1"/>
  <c r="AA26" i="1" s="1"/>
  <c r="AJ26" i="1" s="1"/>
  <c r="AE51" i="1"/>
  <c r="N38" i="1" s="1"/>
  <c r="AA25" i="1" s="1"/>
  <c r="AJ25" i="1" s="1"/>
  <c r="AE50" i="1"/>
  <c r="N37" i="1" s="1"/>
  <c r="AA24" i="1" s="1"/>
  <c r="AJ24" i="1" s="1"/>
  <c r="AE49" i="1"/>
  <c r="N36" i="1" s="1"/>
  <c r="AA23" i="1" s="1"/>
  <c r="AJ23" i="1" s="1"/>
  <c r="AE48" i="1"/>
  <c r="N35" i="1" s="1"/>
  <c r="AA22" i="1" s="1"/>
  <c r="AJ22" i="1" s="1"/>
  <c r="AE47" i="1"/>
  <c r="N34" i="1" s="1"/>
  <c r="AA21" i="1" s="1"/>
  <c r="AJ21" i="1" s="1"/>
  <c r="Z106" i="2"/>
  <c r="Z107" i="2"/>
  <c r="Z108" i="2"/>
  <c r="Z109" i="2"/>
  <c r="Z110" i="2"/>
  <c r="Z111" i="2"/>
  <c r="Z112" i="2"/>
  <c r="Z113" i="2"/>
  <c r="Z114" i="2"/>
  <c r="P43" i="2" s="1"/>
  <c r="AD29" i="2" s="1"/>
  <c r="AF29" i="2" s="1"/>
  <c r="Z105" i="2"/>
  <c r="U53" i="8" l="1"/>
  <c r="J33" i="7"/>
  <c r="J41" i="7" s="1"/>
  <c r="J8" i="7" s="1"/>
  <c r="I32" i="7"/>
  <c r="I40" i="7" s="1"/>
  <c r="I7" i="7" s="1"/>
  <c r="J32" i="7"/>
  <c r="J40" i="7" s="1"/>
  <c r="J7" i="7" s="1"/>
  <c r="T34" i="8"/>
  <c r="T48" i="8"/>
  <c r="T53" i="8"/>
  <c r="W48" i="1"/>
  <c r="W52" i="1"/>
  <c r="W51" i="1"/>
  <c r="W55" i="1"/>
  <c r="W54" i="1"/>
  <c r="W53" i="1"/>
  <c r="W50" i="1"/>
  <c r="W49" i="1"/>
  <c r="W47" i="1"/>
  <c r="P41" i="2"/>
  <c r="AD27" i="2" s="1"/>
  <c r="AF27" i="2" s="1"/>
  <c r="P39" i="2"/>
  <c r="AD25" i="2" s="1"/>
  <c r="AF25" i="2" s="1"/>
  <c r="P35" i="2"/>
  <c r="AD21" i="2" s="1"/>
  <c r="AF21" i="2" s="1"/>
  <c r="H12" i="7"/>
  <c r="P42" i="2"/>
  <c r="AD28" i="2" s="1"/>
  <c r="AF28" i="2" s="1"/>
  <c r="P38" i="2"/>
  <c r="AD24" i="2" s="1"/>
  <c r="AF24" i="2" s="1"/>
  <c r="P40" i="2"/>
  <c r="AD26" i="2" s="1"/>
  <c r="AF26" i="2" s="1"/>
  <c r="P37" i="2"/>
  <c r="AD23" i="2" s="1"/>
  <c r="AF23" i="2" s="1"/>
  <c r="P36" i="2"/>
  <c r="AD22" i="2" s="1"/>
  <c r="AF22" i="2" s="1"/>
  <c r="P34" i="2"/>
  <c r="AD20" i="2" s="1"/>
  <c r="AF20" i="2" s="1"/>
  <c r="AI20" i="2" s="1"/>
  <c r="J12" i="7" l="1"/>
  <c r="AL25" i="5"/>
  <c r="AL26" i="5"/>
  <c r="AL27" i="5"/>
  <c r="AK25" i="5"/>
  <c r="AK26" i="5"/>
  <c r="AK27" i="5"/>
  <c r="AI29" i="2" l="1"/>
  <c r="AI23" i="2"/>
  <c r="AI25" i="2"/>
  <c r="AI26" i="2"/>
  <c r="AI21" i="2"/>
  <c r="AI24" i="2"/>
  <c r="AI28" i="2"/>
  <c r="AI22" i="2"/>
  <c r="AI27" i="2"/>
  <c r="AQ90" i="6"/>
  <c r="AW90" i="6" s="1"/>
  <c r="J39" i="6" s="1"/>
  <c r="T58" i="8" l="1"/>
  <c r="T89" i="8" s="1"/>
  <c r="I34" i="7"/>
  <c r="I42" i="7" s="1"/>
  <c r="I9" i="7" s="1"/>
  <c r="I12" i="7" s="1"/>
  <c r="AP76" i="6"/>
  <c r="M58" i="8"/>
  <c r="AQ53" i="6"/>
</calcChain>
</file>

<file path=xl/sharedStrings.xml><?xml version="1.0" encoding="utf-8"?>
<sst xmlns="http://schemas.openxmlformats.org/spreadsheetml/2006/main" count="917" uniqueCount="301">
  <si>
    <t xml:space="preserve">Date: </t>
  </si>
  <si>
    <t>Wholesale</t>
  </si>
  <si>
    <t>Company Name</t>
  </si>
  <si>
    <t>Company Name:</t>
  </si>
  <si>
    <t>Contact Number:</t>
  </si>
  <si>
    <t>Email Address:</t>
  </si>
  <si>
    <t>1.  Reseller Details</t>
  </si>
  <si>
    <t>2.  Order Details</t>
  </si>
  <si>
    <t>Service Information</t>
  </si>
  <si>
    <t>Directory Requirements</t>
  </si>
  <si>
    <t>Business Care Plus</t>
  </si>
  <si>
    <t>Yes</t>
  </si>
  <si>
    <t>No</t>
  </si>
  <si>
    <t>Monthly Charge</t>
  </si>
  <si>
    <t>Totals</t>
  </si>
  <si>
    <t>Permanent Call Barring</t>
  </si>
  <si>
    <t>Selective Call Barring</t>
  </si>
  <si>
    <t>Incoming Call Barring</t>
  </si>
  <si>
    <t>Installation Information</t>
  </si>
  <si>
    <t>Contract Length</t>
  </si>
  <si>
    <t>Service</t>
  </si>
  <si>
    <t>Router Provided</t>
  </si>
  <si>
    <t>Formula Information</t>
  </si>
  <si>
    <t>Drop Down Menus</t>
  </si>
  <si>
    <t>1. Yes/No</t>
  </si>
  <si>
    <t>2. Services</t>
  </si>
  <si>
    <t>Teleworker Plus 20</t>
  </si>
  <si>
    <t>Teleworker Plus 50</t>
  </si>
  <si>
    <t>Bronze Plus</t>
  </si>
  <si>
    <t>Silver Plus</t>
  </si>
  <si>
    <t>3. Service Rental</t>
  </si>
  <si>
    <t>4. Router Provided</t>
  </si>
  <si>
    <t>5. Router Cost</t>
  </si>
  <si>
    <t>6. Contract Length</t>
  </si>
  <si>
    <t>1 Month</t>
  </si>
  <si>
    <t>12 Month</t>
  </si>
  <si>
    <t>Service Provided</t>
  </si>
  <si>
    <t>Monthly Rental</t>
  </si>
  <si>
    <t>Totals:</t>
  </si>
  <si>
    <t>One-Off Charge</t>
  </si>
  <si>
    <t>Contact Name:</t>
  </si>
  <si>
    <t>Yours Sincerely,</t>
  </si>
  <si>
    <t>Summary of Charges</t>
  </si>
  <si>
    <t>Contract Term</t>
  </si>
  <si>
    <t>Line Rental</t>
  </si>
  <si>
    <t>Installation Address</t>
  </si>
  <si>
    <t>Line Location (Within Site)</t>
  </si>
  <si>
    <t>Site Contact Name</t>
  </si>
  <si>
    <t>Site Contact Number</t>
  </si>
  <si>
    <t>New Router</t>
  </si>
  <si>
    <t>DSL Log-In</t>
  </si>
  <si>
    <t>DSL Password</t>
  </si>
  <si>
    <t>IP Address</t>
  </si>
  <si>
    <t/>
  </si>
  <si>
    <t>Domain Name</t>
  </si>
  <si>
    <t>2. Order Details</t>
  </si>
  <si>
    <t>Engineer Installation Required?</t>
  </si>
  <si>
    <t xml:space="preserve">ADSL Order Form </t>
  </si>
  <si>
    <t>Connection Charge</t>
  </si>
  <si>
    <t>End Customer Name</t>
  </si>
  <si>
    <t>Estimated Provide Date</t>
  </si>
  <si>
    <t>7.  IP Lines</t>
  </si>
  <si>
    <t>Single Static</t>
  </si>
  <si>
    <t>Single Dynamic</t>
  </si>
  <si>
    <t>Multiple Static *</t>
  </si>
  <si>
    <t>Multiple Dynamic</t>
  </si>
  <si>
    <t>8. Engineer Charges</t>
  </si>
  <si>
    <t>9.  Domains Available</t>
  </si>
  <si>
    <t>.co.uk &amp; .com</t>
  </si>
  <si>
    <t>.co.uk</t>
  </si>
  <si>
    <t>10. Domain Charges</t>
  </si>
  <si>
    <t>11. Connection Charge</t>
  </si>
  <si>
    <t>Router Required</t>
  </si>
  <si>
    <t>Type</t>
  </si>
  <si>
    <t>Special Access Arrangements</t>
  </si>
  <si>
    <t>Quantity</t>
  </si>
  <si>
    <t>Name to Appear As</t>
  </si>
  <si>
    <t>Address to Appear As</t>
  </si>
  <si>
    <t>Directory Requirements (Leave Blank if Not Required)</t>
  </si>
  <si>
    <t>No Barring Required</t>
  </si>
  <si>
    <t>INCOMING</t>
  </si>
  <si>
    <t>OUTGOING</t>
  </si>
  <si>
    <t>Incoming Call Barring - All incoming calls are barred permanently.</t>
  </si>
  <si>
    <t>Required Start Date</t>
  </si>
  <si>
    <t>Please Select (Drop Down Table)</t>
  </si>
  <si>
    <t>Router Delivery Address</t>
  </si>
  <si>
    <t xml:space="preserve">Analogue Order Form </t>
  </si>
  <si>
    <t>Pre-Arranged Call Barring - Barring on outgoing calls to the categories chosen below is activated and deactivated with a PIN number.</t>
  </si>
  <si>
    <t>Permanent Call Barring - Outgoing calls to the categories chosen below are permanently barred.</t>
  </si>
  <si>
    <t>Site Contact Email Address</t>
  </si>
  <si>
    <t>Number of Circuits Required</t>
  </si>
  <si>
    <t>Circuit Presentation</t>
  </si>
  <si>
    <t>Single or Multi Circuits</t>
  </si>
  <si>
    <t>Number of digits to be sent</t>
  </si>
  <si>
    <t>DDI Required 
(per 10 numbers)</t>
  </si>
  <si>
    <t>PIN Number:</t>
  </si>
  <si>
    <t>Operator Service (Except 999/151)</t>
  </si>
  <si>
    <t>Local Calls
(Excluding Premium)</t>
  </si>
  <si>
    <t>National Calls
(Excluding Premium)</t>
  </si>
  <si>
    <t>International Calls
(Excluding Premium)</t>
  </si>
  <si>
    <t>KC Services 
(i.e. Star/ X Services)</t>
  </si>
  <si>
    <t>Information &amp; Entertainment
(Premium Rate)</t>
  </si>
  <si>
    <t>Adult &amp; Chat Lines
(Premium Rate)</t>
  </si>
  <si>
    <t>All listed leaving only 999 &amp; 151</t>
  </si>
  <si>
    <t>Outgoing Call Categories to be Barred</t>
  </si>
  <si>
    <t>Order</t>
  </si>
  <si>
    <t xml:space="preserve">Call Barring </t>
  </si>
  <si>
    <t>Outgoing Call Barring
(Explaination Below)</t>
  </si>
  <si>
    <t>Pre-Arranged Call Barring</t>
  </si>
  <si>
    <t>PIN Number</t>
  </si>
  <si>
    <t>Service Add - Ons</t>
  </si>
  <si>
    <t>Reseller Tariff:</t>
  </si>
  <si>
    <t xml:space="preserve">You will receive any equipment that you have ordered from us, prior to the service switchover date. If you have any queries regarding your order, please call us on 01482 605052. We are open Monday - Friday, 8.30am - 5.00pm. </t>
  </si>
  <si>
    <t>Domain Monthly Rental</t>
  </si>
  <si>
    <t>Router Charge 
(Inc. £4.25 delivery charge)</t>
  </si>
  <si>
    <t>Summary of Costs</t>
  </si>
  <si>
    <t>ISDN2</t>
  </si>
  <si>
    <t>Location (Within Site)</t>
  </si>
  <si>
    <t>Signalling Required (DASS2, ISDN30e)</t>
  </si>
  <si>
    <t>Is circuit to be Rack or Wall Mounted</t>
  </si>
  <si>
    <t>4.  Confirmation of Costings</t>
  </si>
  <si>
    <t>Order Summary</t>
  </si>
  <si>
    <t>Order Type</t>
  </si>
  <si>
    <t>One Off Charge</t>
  </si>
  <si>
    <t>Print Name</t>
  </si>
  <si>
    <t>Signature</t>
  </si>
  <si>
    <t>Position</t>
  </si>
  <si>
    <t>Date</t>
  </si>
  <si>
    <t>Analogue</t>
  </si>
  <si>
    <t>ADSL</t>
  </si>
  <si>
    <t>4. Confirmation of Costs</t>
  </si>
  <si>
    <t>Service Add-Ons</t>
  </si>
  <si>
    <t>Call Barring Connection</t>
  </si>
  <si>
    <t xml:space="preserve">         &lt;------ adds to connection charge</t>
  </si>
  <si>
    <t>Call Barring Monthly Rental</t>
  </si>
  <si>
    <t>Call Barring Connection Charge</t>
  </si>
  <si>
    <t>Confirmation of your order can be found below:</t>
  </si>
  <si>
    <t>-</t>
  </si>
  <si>
    <t>Telephone Number for Service</t>
  </si>
  <si>
    <t>Engineer Installation Charge</t>
  </si>
  <si>
    <t>Engineer Install</t>
  </si>
  <si>
    <t>Post Code</t>
  </si>
  <si>
    <t>Postcode</t>
  </si>
  <si>
    <t>Number of Channels Provided</t>
  </si>
  <si>
    <t>Point to Point</t>
  </si>
  <si>
    <t>Point to Multipoint</t>
  </si>
  <si>
    <t>Single</t>
  </si>
  <si>
    <t>Multi</t>
  </si>
  <si>
    <t>may</t>
  </si>
  <si>
    <t>DDI Conenction Fee</t>
  </si>
  <si>
    <t>DDI Rental</t>
  </si>
  <si>
    <t>DDI Management Fee</t>
  </si>
  <si>
    <t>Call Barring Rental</t>
  </si>
  <si>
    <t>Business 
Care Plus</t>
  </si>
  <si>
    <t>DASS2</t>
  </si>
  <si>
    <t>ISDN30e</t>
  </si>
  <si>
    <t>Rack Mounted</t>
  </si>
  <si>
    <t>Wall Mounted</t>
  </si>
  <si>
    <t>3 Months</t>
  </si>
  <si>
    <t>Call Barring Connection Chagre</t>
  </si>
  <si>
    <t>Call Barring 
Monthly Rental</t>
  </si>
  <si>
    <t>DDI Allowed Free</t>
  </si>
  <si>
    <t>DDI Required</t>
  </si>
  <si>
    <t>Different</t>
  </si>
  <si>
    <t>Add Connection</t>
  </si>
  <si>
    <t>Add. Rental</t>
  </si>
  <si>
    <t>1-10 (per channel)</t>
  </si>
  <si>
    <t>11 and above (per channel)</t>
  </si>
  <si>
    <t>Circuits below 11</t>
  </si>
  <si>
    <t>Circuits above 11</t>
  </si>
  <si>
    <t>Cost</t>
  </si>
  <si>
    <t>Service Information - To Be Completed by KC</t>
  </si>
  <si>
    <t>Engineer Install Date</t>
  </si>
  <si>
    <t>Engineer Install Time</t>
  </si>
  <si>
    <t>Engineer Installation Date</t>
  </si>
  <si>
    <t>Engineer Installation Time</t>
  </si>
  <si>
    <t>Analogue Service Information</t>
  </si>
  <si>
    <t>PBX</t>
  </si>
  <si>
    <t>ISDN2 Service Information</t>
  </si>
  <si>
    <t>ISDN30 Service Information</t>
  </si>
  <si>
    <t>Customer Name</t>
  </si>
  <si>
    <t>ADSL Service Information</t>
  </si>
  <si>
    <t>ADSL Username</t>
  </si>
  <si>
    <t>ADSL Password</t>
  </si>
  <si>
    <t>The Business Team</t>
  </si>
  <si>
    <t>DDI 
Conenction Fee</t>
  </si>
  <si>
    <t xml:space="preserve">Thank you for placing your order with KC. </t>
  </si>
  <si>
    <t>Order 1</t>
  </si>
  <si>
    <t>Order 2</t>
  </si>
  <si>
    <t>Order 3</t>
  </si>
  <si>
    <t>Order 4</t>
  </si>
  <si>
    <t>Order 5</t>
  </si>
  <si>
    <t>Order 6</t>
  </si>
  <si>
    <t>Order 7</t>
  </si>
  <si>
    <t>Order 8</t>
  </si>
  <si>
    <t>Order 9</t>
  </si>
  <si>
    <t>Order 10</t>
  </si>
  <si>
    <t xml:space="preserve">No PIN Required    </t>
  </si>
  <si>
    <t xml:space="preserve">Enter PIN here        </t>
  </si>
  <si>
    <t xml:space="preserve">-                     </t>
  </si>
  <si>
    <t>ISDN2 Order Form</t>
  </si>
  <si>
    <t>SLA</t>
  </si>
  <si>
    <t>Incoming</t>
  </si>
  <si>
    <t>Outgoing</t>
  </si>
  <si>
    <t>Additional Information</t>
  </si>
  <si>
    <t>Enquiry Number</t>
  </si>
  <si>
    <t>Confirmation of Service Installation Date &amp; Costs</t>
  </si>
  <si>
    <t>Total DDI Required</t>
  </si>
  <si>
    <t>None Required</t>
  </si>
  <si>
    <t>No Router Required</t>
  </si>
  <si>
    <t>CID:</t>
  </si>
  <si>
    <t>Summary:</t>
  </si>
  <si>
    <t>Rental Run Group:</t>
  </si>
  <si>
    <t>Domain 
Monthly Rental</t>
  </si>
  <si>
    <t>Out</t>
  </si>
  <si>
    <t>In</t>
  </si>
  <si>
    <t>Total</t>
  </si>
  <si>
    <t xml:space="preserve">No PIN Required </t>
  </si>
  <si>
    <t xml:space="preserve">Enter PIN here   </t>
  </si>
  <si>
    <t xml:space="preserve">-              </t>
  </si>
  <si>
    <t>Order Status</t>
  </si>
  <si>
    <t>Clean</t>
  </si>
  <si>
    <t>Rejected</t>
  </si>
  <si>
    <t>Value Add</t>
  </si>
  <si>
    <t>Formulas</t>
  </si>
  <si>
    <t>Drop-down Tables</t>
  </si>
  <si>
    <t>Conditional Formatting</t>
  </si>
  <si>
    <t>Categorising by Order Type</t>
  </si>
  <si>
    <t>WITH BLANKS</t>
  </si>
  <si>
    <t>WITHOUT BLANKS (1)</t>
  </si>
  <si>
    <t>Calculating SLA</t>
  </si>
  <si>
    <t>Calculating Additional Costs</t>
  </si>
  <si>
    <t>Caclulating Call Barring</t>
  </si>
  <si>
    <t>ISDN2 Number Vlookup</t>
  </si>
  <si>
    <t>1a</t>
  </si>
  <si>
    <t>10a</t>
  </si>
  <si>
    <t>7a</t>
  </si>
  <si>
    <t>2a</t>
  </si>
  <si>
    <t>8a</t>
  </si>
  <si>
    <t>3a</t>
  </si>
  <si>
    <t>9a</t>
  </si>
  <si>
    <t>4a</t>
  </si>
  <si>
    <t>5a</t>
  </si>
  <si>
    <t>6a</t>
  </si>
  <si>
    <t>Order Status Drop Down</t>
  </si>
  <si>
    <t>SLA Calculation</t>
  </si>
  <si>
    <t>Calculating Costs</t>
  </si>
  <si>
    <t>Service Live Date</t>
  </si>
  <si>
    <t>Outgoing Call Barring Categories</t>
  </si>
  <si>
    <t xml:space="preserve">Pre-Arranged Call Barring - Barring on outgoing calls to the categories chosen below is activated and deactivated with a PIN number.
</t>
  </si>
  <si>
    <t>Directory Requirements 
(Leave Blank if Not Required)</t>
  </si>
  <si>
    <t>Value-Added Services</t>
  </si>
  <si>
    <t>DDI Required (per 10 numbers)</t>
  </si>
  <si>
    <t>Circuit Location 
(Within Site)</t>
  </si>
  <si>
    <t>Operator Service 
(Except 999/151)</t>
  </si>
  <si>
    <t>Order Number</t>
  </si>
  <si>
    <t>Additional Information / Reason for Rejection</t>
  </si>
  <si>
    <t>ISDN30 (Channels)</t>
  </si>
  <si>
    <t>ISDN2 (Lines)</t>
  </si>
  <si>
    <t>If tab deleted</t>
  </si>
  <si>
    <t>Notification of Rejected Orders</t>
  </si>
  <si>
    <t xml:space="preserve">If you have any queries regarding your order, please call us on 01482 605052. We are open Monday - Friday, 8.30am - 5.00pm. </t>
  </si>
  <si>
    <t>Router Charge 
(Inc. delivery charge)</t>
  </si>
  <si>
    <t>Please email the completed form to wholesalepartners@kcom.com</t>
  </si>
  <si>
    <t xml:space="preserve">                     Please email the completed form to wholesalepartners@kcom.com</t>
  </si>
  <si>
    <t xml:space="preserve"> </t>
  </si>
  <si>
    <t>KCOM Billing References</t>
  </si>
  <si>
    <t>End User Name</t>
  </si>
  <si>
    <t>End User Address</t>
  </si>
  <si>
    <t>Site Specific additional information / Special Access Arrangements</t>
  </si>
  <si>
    <t>Proposed Start Date</t>
  </si>
  <si>
    <t>Additional Services</t>
  </si>
  <si>
    <t>Caller Display</t>
  </si>
  <si>
    <t>Withhold CLI (Withhold End User number)</t>
  </si>
  <si>
    <t>Ex-Directory</t>
  </si>
  <si>
    <t>Monthly Rental Charge</t>
  </si>
  <si>
    <t>Essential's Package Required  (Calls Bundle)</t>
  </si>
  <si>
    <t>Line Rentals – Essential</t>
  </si>
  <si>
    <t>Business lines available on this tariff are Analogue, ISDN2e and ISDN30e. Line rental charge is per line/channel. This package incorporates unlimited local, national and mobile calls  subject to our Fair Usage Policy. Call set up fees do not apply to calls made within this package</t>
  </si>
  <si>
    <t>Rental Charge</t>
  </si>
  <si>
    <t>Line Type</t>
  </si>
  <si>
    <t>Any volume Lines /</t>
  </si>
  <si>
    <t>Channels</t>
  </si>
  <si>
    <t>Business Analogue Essential</t>
  </si>
  <si>
    <t>ISDN2e Essential (per 2 channels)*</t>
  </si>
  <si>
    <t>ISDN30e Essential (per channel, minimum of 6 channels)*</t>
  </si>
  <si>
    <t>Monthly rental, per line/per channel, per calendar month</t>
  </si>
  <si>
    <t>3.  Additional Services Required</t>
  </si>
  <si>
    <t>Outgoing Call Barring
(Explanation Below)</t>
  </si>
  <si>
    <t>Selective Call Barring - Full and constant control of the categories to be barred using a PIN number.</t>
  </si>
  <si>
    <t>Reject withheld number</t>
  </si>
  <si>
    <t>DDI Connection Fee</t>
  </si>
  <si>
    <t>Number of Channels Required
(minimum 6)</t>
  </si>
  <si>
    <t xml:space="preserve"> Installation Information</t>
  </si>
  <si>
    <t>Where Reseller orders an Analogue, ISDN2 or ISDN30 Services such Order for Services is subject to the Connect Business Voice Telephony Services contract.  Where Reseller orders ADSL Services such Order for Services is subject to the Reseller Agreement for Broadband and Internet Services</t>
  </si>
  <si>
    <t xml:space="preserve">KCOM Group Limited. Registered office: 37 Carr Lane Hull HU1 3RE – Registered in England and Wales No. 2150618                                                                 </t>
  </si>
  <si>
    <t>No. of Lines Required</t>
  </si>
  <si>
    <t>ISDN2e Essential (per 2 channels)</t>
  </si>
  <si>
    <t>New Provide Requests - V8.0</t>
  </si>
  <si>
    <t xml:space="preserve">ISDN30 Order Form </t>
  </si>
  <si>
    <t>Wholesale New Provides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</si>
</sst>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quot;£&quot;#,##0.00"/>
    <numFmt numFmtId="165" formatCode="0;\-0;;@"/>
    <numFmt numFmtId="166" formatCode="[$-F800]dddd\,\ mmmm\ dd\,\ yyyy"/>
    <numFmt numFmtId="167" formatCode="[$-F400]h:mm:ss\ AM/PM"/>
  </numFmts>
  <fonts count="50" x14ac:knownFonts="1">
    <font>
      <sz val="11"/>
      <color theme="1"/>
      <name val="Calibri"/>
      <family val="2"/>
      <scheme val="minor"/>
    </font>
    <font>
      <sz val="11"/>
      <color theme="1"/>
      <name val="Trebuchet MS"/>
      <family val="2"/>
    </font>
    <font>
      <b/>
      <sz val="9"/>
      <color theme="5"/>
      <name val="Trebuchet MS"/>
      <family val="2"/>
    </font>
    <font>
      <sz val="32"/>
      <color theme="1"/>
      <name val="Trebuchet MS"/>
      <family val="2"/>
    </font>
    <font>
      <sz val="10"/>
      <name val="Arial"/>
      <family val="2"/>
    </font>
    <font>
      <b/>
      <sz val="10.5"/>
      <color theme="6"/>
      <name val="Trebuchet MS"/>
      <family val="2"/>
    </font>
    <font>
      <sz val="9"/>
      <color theme="1"/>
      <name val="Trebuchet MS"/>
      <family val="2"/>
    </font>
    <font>
      <sz val="9"/>
      <name val="Trebuchet MS"/>
      <family val="2"/>
    </font>
    <font>
      <sz val="8"/>
      <color theme="1"/>
      <name val="Trebuchet MS"/>
      <family val="2"/>
    </font>
    <font>
      <sz val="9"/>
      <color theme="6"/>
      <name val="Trebuchet MS"/>
      <family val="2"/>
    </font>
    <font>
      <sz val="9"/>
      <color theme="0"/>
      <name val="Trebuchet MS"/>
      <family val="2"/>
    </font>
    <font>
      <sz val="10"/>
      <color theme="1"/>
      <name val="Trebuchet MS"/>
      <family val="2"/>
    </font>
    <font>
      <sz val="8"/>
      <color theme="6"/>
      <name val="Trebuchet MS"/>
      <family val="2"/>
    </font>
    <font>
      <b/>
      <sz val="8"/>
      <color theme="6"/>
      <name val="Trebuchet MS"/>
      <family val="2"/>
    </font>
    <font>
      <sz val="10"/>
      <color theme="1"/>
      <name val="Calibri"/>
      <family val="2"/>
      <scheme val="minor"/>
    </font>
    <font>
      <b/>
      <sz val="10"/>
      <color theme="6"/>
      <name val="Trebuchet MS"/>
      <family val="2"/>
    </font>
    <font>
      <b/>
      <sz val="11"/>
      <color theme="1"/>
      <name val="Trebuchet MS"/>
      <family val="2"/>
    </font>
    <font>
      <sz val="11"/>
      <name val="Calibri"/>
      <family val="2"/>
      <scheme val="minor"/>
    </font>
    <font>
      <sz val="11"/>
      <color theme="1"/>
      <name val="Calibri"/>
      <family val="2"/>
      <scheme val="minor"/>
    </font>
    <font>
      <sz val="10"/>
      <name val="Trebuchet MS"/>
      <family val="2"/>
    </font>
    <font>
      <u/>
      <sz val="11"/>
      <color theme="10"/>
      <name val="Calibri"/>
      <family val="2"/>
    </font>
    <font>
      <sz val="9"/>
      <name val="Calibri"/>
      <family val="2"/>
      <scheme val="minor"/>
    </font>
    <font>
      <sz val="10"/>
      <color theme="0"/>
      <name val="Calibri"/>
      <family val="2"/>
      <scheme val="minor"/>
    </font>
    <font>
      <sz val="11"/>
      <color theme="0"/>
      <name val="Trebuchet MS"/>
      <family val="2"/>
    </font>
    <font>
      <sz val="11"/>
      <name val="Trebuchet MS"/>
      <family val="2"/>
    </font>
    <font>
      <sz val="11"/>
      <color theme="0"/>
      <name val="Calibri"/>
      <family val="2"/>
      <scheme val="minor"/>
    </font>
    <font>
      <sz val="11"/>
      <color rgb="FF6E6259"/>
      <name val="Arial"/>
      <family val="2"/>
    </font>
    <font>
      <b/>
      <sz val="10"/>
      <color rgb="FF6E6259"/>
      <name val="Arial"/>
      <family val="2"/>
    </font>
    <font>
      <sz val="32"/>
      <color rgb="FF6E6259"/>
      <name val="Arial"/>
      <family val="2"/>
    </font>
    <font>
      <b/>
      <u/>
      <sz val="10"/>
      <color rgb="FF6E6259"/>
      <name val="Arial"/>
      <family val="2"/>
    </font>
    <font>
      <sz val="10"/>
      <color rgb="FF6E6259"/>
      <name val="Arial"/>
      <family val="2"/>
    </font>
    <font>
      <i/>
      <sz val="10"/>
      <color rgb="FF6E6259"/>
      <name val="Arial"/>
      <family val="2"/>
    </font>
    <font>
      <sz val="9.5"/>
      <color rgb="FF6E6259"/>
      <name val="Arial"/>
      <family val="2"/>
    </font>
    <font>
      <sz val="9"/>
      <color rgb="FF6E6259"/>
      <name val="Arial"/>
      <family val="2"/>
    </font>
    <font>
      <sz val="11"/>
      <color theme="0"/>
      <name val="Arial"/>
      <family val="2"/>
    </font>
    <font>
      <b/>
      <sz val="11"/>
      <color theme="0"/>
      <name val="Arial"/>
      <family val="2"/>
    </font>
    <font>
      <b/>
      <sz val="11"/>
      <color rgb="FF6E6259"/>
      <name val="Arial"/>
      <family val="2"/>
    </font>
    <font>
      <u/>
      <sz val="11"/>
      <color rgb="FF6E6259"/>
      <name val="Arial"/>
      <family val="2"/>
    </font>
    <font>
      <b/>
      <sz val="14"/>
      <color rgb="FF6E6259"/>
      <name val="Arial"/>
      <family val="2"/>
    </font>
    <font>
      <sz val="10"/>
      <color theme="0"/>
      <name val="Arial"/>
      <family val="2"/>
    </font>
    <font>
      <sz val="14"/>
      <color rgb="FF6E6259"/>
      <name val="Arial"/>
      <family val="2"/>
    </font>
    <font>
      <b/>
      <sz val="10.5"/>
      <color rgb="FF6E6259"/>
      <name val="Arial"/>
      <family val="2"/>
    </font>
    <font>
      <sz val="10.5"/>
      <color rgb="FF6E6259"/>
      <name val="Arial"/>
      <family val="2"/>
    </font>
    <font>
      <b/>
      <sz val="9"/>
      <color rgb="FF6E6259"/>
      <name val="Arial"/>
      <family val="2"/>
    </font>
    <font>
      <sz val="8"/>
      <color rgb="FF6E6259"/>
      <name val="Arial"/>
      <family val="2"/>
    </font>
    <font>
      <b/>
      <sz val="8"/>
      <color rgb="FF6E6259"/>
      <name val="Arial"/>
      <family val="2"/>
    </font>
    <font>
      <sz val="9.5"/>
      <color theme="0"/>
      <name val="Arial"/>
      <family val="2"/>
    </font>
    <font>
      <b/>
      <sz val="12"/>
      <color rgb="FF6E6259"/>
      <name val="Arial"/>
      <family val="2"/>
    </font>
    <font>
      <b/>
      <u/>
      <sz val="11"/>
      <color rgb="FF6E6259"/>
      <name val="Arial"/>
      <family val="2"/>
    </font>
    <font>
      <sz val="28"/>
      <color rgb="FF6E6259"/>
      <name val="Arial"/>
      <family val="2"/>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bgColor indexed="64"/>
      </patternFill>
    </fill>
    <fill>
      <patternFill patternType="solid">
        <fgColor rgb="FFF5F1F0"/>
        <bgColor indexed="64"/>
      </patternFill>
    </fill>
    <fill>
      <patternFill patternType="solid">
        <fgColor rgb="FFFC8500"/>
        <bgColor indexed="64"/>
      </patternFill>
    </fill>
    <fill>
      <patternFill patternType="solid">
        <fgColor rgb="FF6E5C56"/>
        <bgColor indexed="64"/>
      </patternFill>
    </fill>
    <fill>
      <patternFill patternType="solid">
        <fgColor rgb="FFF7EA48"/>
        <bgColor indexed="64"/>
      </patternFill>
    </fill>
  </fills>
  <borders count="57">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double">
        <color auto="1"/>
      </top>
      <bottom/>
      <diagonal/>
    </border>
    <border>
      <left style="double">
        <color auto="1"/>
      </left>
      <right/>
      <top/>
      <bottom/>
      <diagonal/>
    </border>
    <border>
      <left/>
      <right style="double">
        <color auto="1"/>
      </right>
      <top style="double">
        <color auto="1"/>
      </top>
      <bottom/>
      <diagonal/>
    </border>
    <border>
      <left/>
      <right style="double">
        <color auto="1"/>
      </right>
      <top/>
      <bottom/>
      <diagonal/>
    </border>
    <border>
      <left style="thin">
        <color auto="1"/>
      </left>
      <right style="thin">
        <color auto="1"/>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79998168889431442"/>
      </left>
      <right style="thin">
        <color auto="1"/>
      </right>
      <top style="thin">
        <color auto="1"/>
      </top>
      <bottom style="thin">
        <color auto="1"/>
      </bottom>
      <diagonal/>
    </border>
    <border>
      <left style="thin">
        <color theme="3" tint="0.79998168889431442"/>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3" tint="0.79998168889431442"/>
      </left>
      <right style="thin">
        <color theme="3" tint="0.79995117038483843"/>
      </right>
      <top style="thin">
        <color theme="3" tint="0.79998168889431442"/>
      </top>
      <bottom style="thin">
        <color theme="3" tint="0.79998168889431442"/>
      </bottom>
      <diagonal/>
    </border>
    <border>
      <left style="thin">
        <color theme="3" tint="0.79998168889431442"/>
      </left>
      <right style="thin">
        <color theme="3" tint="0.79995117038483843"/>
      </right>
      <top style="thin">
        <color theme="3" tint="0.79995117038483843"/>
      </top>
      <bottom style="thin">
        <color theme="3" tint="0.79995117038483843"/>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style="thin">
        <color theme="3" tint="0.79995117038483843"/>
      </left>
      <right style="thin">
        <color auto="1"/>
      </right>
      <top style="thin">
        <color theme="3" tint="0.79995117038483843"/>
      </top>
      <bottom style="thin">
        <color theme="3" tint="0.79995117038483843"/>
      </bottom>
      <diagonal/>
    </border>
    <border>
      <left style="thin">
        <color theme="3" tint="0.79995117038483843"/>
      </left>
      <right style="thin">
        <color theme="3" tint="0.79992065187536243"/>
      </right>
      <top style="thin">
        <color theme="3" tint="0.79998168889431442"/>
      </top>
      <bottom style="thin">
        <color theme="3" tint="0.79998168889431442"/>
      </bottom>
      <diagonal/>
    </border>
    <border>
      <left style="thin">
        <color theme="3" tint="0.79998168889431442"/>
      </left>
      <right style="thin">
        <color auto="1"/>
      </right>
      <top/>
      <bottom style="thin">
        <color auto="1"/>
      </bottom>
      <diagonal/>
    </border>
    <border>
      <left style="thin">
        <color theme="3" tint="0.79998168889431442"/>
      </left>
      <right/>
      <top style="thin">
        <color theme="3" tint="0.79995117038483843"/>
      </top>
      <bottom style="thin">
        <color theme="3" tint="0.79995117038483843"/>
      </bottom>
      <diagonal/>
    </border>
    <border>
      <left/>
      <right/>
      <top style="thin">
        <color theme="3" tint="0.79995117038483843"/>
      </top>
      <bottom style="thin">
        <color theme="3" tint="0.79995117038483843"/>
      </bottom>
      <diagonal/>
    </border>
    <border>
      <left/>
      <right style="thin">
        <color theme="3" tint="0.79998168889431442"/>
      </right>
      <top style="thin">
        <color theme="3" tint="0.79995117038483843"/>
      </top>
      <bottom style="thin">
        <color theme="3" tint="0.7999511703848384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2" borderId="0"/>
    <xf numFmtId="0" fontId="4" fillId="0" borderId="0"/>
    <xf numFmtId="44" fontId="18" fillId="0" borderId="0" applyFont="0" applyFill="0" applyBorder="0" applyAlignment="0" applyProtection="0"/>
    <xf numFmtId="0" fontId="20" fillId="0" borderId="0" applyNumberFormat="0" applyFill="0" applyBorder="0" applyAlignment="0" applyProtection="0">
      <alignment vertical="top"/>
      <protection locked="0"/>
    </xf>
    <xf numFmtId="0" fontId="4" fillId="0" borderId="0"/>
  </cellStyleXfs>
  <cellXfs count="1007">
    <xf numFmtId="0" fontId="0" fillId="0" borderId="0" xfId="0"/>
    <xf numFmtId="0" fontId="6" fillId="2" borderId="2" xfId="0" applyFont="1" applyFill="1" applyBorder="1" applyAlignment="1" applyProtection="1">
      <alignment horizontal="center" vertical="center"/>
      <protection locked="0"/>
    </xf>
    <xf numFmtId="0" fontId="14" fillId="2" borderId="0" xfId="0" applyFont="1" applyFill="1" applyBorder="1" applyProtection="1">
      <protection locked="0"/>
    </xf>
    <xf numFmtId="0" fontId="17" fillId="2" borderId="0" xfId="0" applyFont="1" applyFill="1" applyProtection="1">
      <protection locked="0"/>
    </xf>
    <xf numFmtId="0" fontId="3" fillId="2" borderId="0" xfId="0" applyFont="1" applyFill="1" applyBorder="1" applyAlignment="1" applyProtection="1">
      <alignment horizontal="left" vertical="center" indent="9"/>
      <protection locked="0"/>
    </xf>
    <xf numFmtId="0" fontId="17" fillId="2" borderId="0" xfId="0" applyFont="1" applyFill="1" applyBorder="1" applyProtection="1">
      <protection locked="0"/>
    </xf>
    <xf numFmtId="0" fontId="0" fillId="2" borderId="0" xfId="0" applyFill="1" applyProtection="1">
      <protection locked="0"/>
    </xf>
    <xf numFmtId="0" fontId="5" fillId="2" borderId="0" xfId="0" applyFont="1" applyFill="1" applyBorder="1" applyAlignment="1" applyProtection="1">
      <alignment horizontal="left" vertical="top" indent="10"/>
      <protection locked="0"/>
    </xf>
    <xf numFmtId="0" fontId="14" fillId="2" borderId="0" xfId="0" applyFont="1" applyFill="1" applyBorder="1" applyAlignment="1" applyProtection="1">
      <alignment wrapText="1"/>
      <protection locked="0"/>
    </xf>
    <xf numFmtId="0" fontId="11" fillId="2" borderId="0" xfId="0" applyFont="1" applyFill="1" applyBorder="1" applyAlignment="1" applyProtection="1">
      <alignment horizontal="left" indent="1"/>
      <protection locked="0"/>
    </xf>
    <xf numFmtId="0" fontId="14" fillId="2" borderId="0" xfId="0" applyFont="1" applyFill="1" applyBorder="1" applyAlignment="1" applyProtection="1">
      <alignment horizontal="left" wrapText="1" indent="1"/>
      <protection locked="0"/>
    </xf>
    <xf numFmtId="0" fontId="11" fillId="2" borderId="0" xfId="0" applyFont="1" applyFill="1" applyBorder="1" applyAlignment="1" applyProtection="1">
      <protection locked="0"/>
    </xf>
    <xf numFmtId="0" fontId="11" fillId="2" borderId="0" xfId="0" applyFont="1" applyFill="1" applyBorder="1" applyAlignment="1" applyProtection="1">
      <alignment horizontal="left"/>
      <protection locked="0"/>
    </xf>
    <xf numFmtId="0" fontId="11" fillId="2" borderId="0" xfId="0" applyFont="1" applyFill="1" applyBorder="1" applyAlignment="1" applyProtection="1">
      <alignment horizontal="left" wrapText="1" indent="1"/>
      <protection locked="0"/>
    </xf>
    <xf numFmtId="0" fontId="17" fillId="2" borderId="0" xfId="0" applyFont="1" applyFill="1" applyBorder="1" applyAlignment="1" applyProtection="1">
      <alignment horizontal="left" indent="1"/>
      <protection locked="0"/>
    </xf>
    <xf numFmtId="0" fontId="1" fillId="2" borderId="0" xfId="0" applyFont="1" applyFill="1" applyBorder="1" applyProtection="1">
      <protection locked="0"/>
    </xf>
    <xf numFmtId="0" fontId="10" fillId="6" borderId="3" xfId="0" applyFont="1" applyFill="1" applyBorder="1" applyAlignment="1" applyProtection="1">
      <protection locked="0"/>
    </xf>
    <xf numFmtId="0" fontId="10" fillId="6" borderId="4" xfId="0" applyFont="1" applyFill="1" applyBorder="1" applyAlignment="1" applyProtection="1">
      <protection locked="0"/>
    </xf>
    <xf numFmtId="0" fontId="7" fillId="4" borderId="2"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21" fillId="2" borderId="0" xfId="0" applyFont="1" applyFill="1" applyProtection="1">
      <protection locked="0"/>
    </xf>
    <xf numFmtId="0" fontId="6" fillId="4" borderId="3" xfId="0" applyFont="1" applyFill="1" applyBorder="1" applyAlignment="1" applyProtection="1">
      <alignment horizontal="center" vertical="center" wrapText="1"/>
      <protection locked="0"/>
    </xf>
    <xf numFmtId="165" fontId="7" fillId="2" borderId="2" xfId="0" applyNumberFormat="1" applyFont="1" applyFill="1" applyBorder="1" applyAlignment="1" applyProtection="1">
      <alignment horizontal="center" vertical="center"/>
      <protection locked="0"/>
    </xf>
    <xf numFmtId="1" fontId="6" fillId="2" borderId="2" xfId="0" applyNumberFormat="1"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xf numFmtId="167" fontId="6" fillId="2" borderId="2" xfId="0" applyNumberFormat="1" applyFont="1" applyFill="1" applyBorder="1" applyAlignment="1" applyProtection="1">
      <alignment horizontal="center" vertical="center"/>
      <protection locked="0"/>
    </xf>
    <xf numFmtId="14" fontId="6" fillId="2" borderId="5"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wrapText="1"/>
      <protection locked="0"/>
    </xf>
    <xf numFmtId="164" fontId="6" fillId="2" borderId="2" xfId="0" applyNumberFormat="1" applyFont="1" applyFill="1" applyBorder="1" applyAlignment="1" applyProtection="1">
      <alignment horizontal="center" vertical="center"/>
      <protection locked="0"/>
    </xf>
    <xf numFmtId="164" fontId="6" fillId="2" borderId="3" xfId="0" applyNumberFormat="1" applyFont="1" applyFill="1" applyBorder="1" applyAlignment="1" applyProtection="1">
      <alignment horizontal="center" vertical="center"/>
      <protection locked="0"/>
    </xf>
    <xf numFmtId="14" fontId="6" fillId="2" borderId="3" xfId="0" applyNumberFormat="1" applyFont="1" applyFill="1" applyBorder="1" applyAlignment="1" applyProtection="1">
      <alignment horizontal="center" vertical="center"/>
      <protection locked="0"/>
    </xf>
    <xf numFmtId="0" fontId="1" fillId="2" borderId="5" xfId="0" applyFont="1" applyFill="1" applyBorder="1" applyAlignment="1" applyProtection="1">
      <alignment horizontal="center"/>
      <protection locked="0"/>
    </xf>
    <xf numFmtId="164" fontId="8" fillId="2" borderId="5"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right"/>
      <protection locked="0"/>
    </xf>
    <xf numFmtId="164" fontId="12" fillId="4" borderId="3" xfId="0" applyNumberFormat="1" applyFont="1" applyFill="1" applyBorder="1" applyAlignment="1" applyProtection="1">
      <alignment horizontal="center"/>
      <protection locked="0"/>
    </xf>
    <xf numFmtId="164" fontId="12" fillId="4" borderId="2"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165" fontId="7" fillId="2" borderId="3" xfId="0" applyNumberFormat="1" applyFont="1" applyFill="1" applyBorder="1" applyAlignment="1" applyProtection="1">
      <alignment horizontal="center" vertical="center"/>
      <protection locked="0"/>
    </xf>
    <xf numFmtId="0" fontId="6" fillId="2" borderId="0" xfId="0" applyFont="1" applyFill="1" applyBorder="1" applyProtection="1">
      <protection locked="0"/>
    </xf>
    <xf numFmtId="164" fontId="12" fillId="4" borderId="3"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vertical="center"/>
      <protection locked="0"/>
    </xf>
    <xf numFmtId="0" fontId="10" fillId="6" borderId="4" xfId="0" applyFont="1" applyFill="1" applyBorder="1" applyAlignment="1" applyProtection="1">
      <alignment vertical="center"/>
      <protection locked="0"/>
    </xf>
    <xf numFmtId="0" fontId="7" fillId="4" borderId="5"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4" borderId="3"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7" fillId="2" borderId="2"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167" fontId="6" fillId="2" borderId="3" xfId="0" applyNumberFormat="1" applyFont="1" applyFill="1" applyBorder="1" applyAlignment="1" applyProtection="1">
      <alignment horizontal="center" vertical="center"/>
      <protection locked="0"/>
    </xf>
    <xf numFmtId="164" fontId="6" fillId="2" borderId="0" xfId="0" applyNumberFormat="1" applyFont="1" applyFill="1" applyBorder="1" applyAlignment="1" applyProtection="1">
      <alignment horizontal="center" vertical="center" wrapText="1"/>
      <protection locked="0"/>
    </xf>
    <xf numFmtId="164" fontId="6" fillId="2" borderId="2" xfId="0" applyNumberFormat="1" applyFont="1" applyFill="1" applyBorder="1" applyAlignment="1" applyProtection="1">
      <alignment horizontal="center"/>
      <protection locked="0"/>
    </xf>
    <xf numFmtId="164" fontId="6" fillId="2" borderId="3" xfId="0" applyNumberFormat="1" applyFont="1" applyFill="1" applyBorder="1" applyAlignment="1" applyProtection="1">
      <alignment vertical="center" wrapText="1"/>
      <protection locked="0"/>
    </xf>
    <xf numFmtId="164" fontId="6" fillId="2" borderId="0" xfId="0" applyNumberFormat="1" applyFont="1" applyFill="1" applyBorder="1" applyAlignment="1" applyProtection="1">
      <alignment vertical="center" wrapText="1"/>
      <protection locked="0"/>
    </xf>
    <xf numFmtId="0" fontId="7" fillId="2" borderId="38" xfId="0" applyFont="1" applyFill="1" applyBorder="1" applyAlignment="1" applyProtection="1">
      <alignment horizontal="center"/>
      <protection locked="0"/>
    </xf>
    <xf numFmtId="0" fontId="17" fillId="2" borderId="47" xfId="0" applyFont="1" applyFill="1" applyBorder="1" applyProtection="1">
      <protection locked="0"/>
    </xf>
    <xf numFmtId="0" fontId="7" fillId="2" borderId="44" xfId="0" applyFont="1" applyFill="1" applyBorder="1" applyAlignment="1" applyProtection="1">
      <protection locked="0"/>
    </xf>
    <xf numFmtId="0" fontId="7" fillId="2" borderId="48" xfId="0" applyFont="1" applyFill="1" applyBorder="1" applyAlignment="1" applyProtection="1">
      <alignment horizontal="center"/>
      <protection locked="0"/>
    </xf>
    <xf numFmtId="0" fontId="7" fillId="2" borderId="40" xfId="0" applyFont="1" applyFill="1" applyBorder="1" applyAlignment="1" applyProtection="1">
      <alignment horizontal="center"/>
      <protection locked="0"/>
    </xf>
    <xf numFmtId="0" fontId="7" fillId="2" borderId="39" xfId="0" applyFont="1" applyFill="1" applyBorder="1" applyProtection="1">
      <protection locked="0"/>
    </xf>
    <xf numFmtId="164" fontId="7" fillId="2" borderId="2" xfId="0" applyNumberFormat="1" applyFont="1" applyFill="1" applyBorder="1" applyAlignment="1" applyProtection="1">
      <alignment horizontal="center"/>
      <protection locked="0"/>
    </xf>
    <xf numFmtId="164" fontId="6" fillId="2" borderId="38" xfId="0" applyNumberFormat="1" applyFont="1" applyFill="1" applyBorder="1" applyAlignment="1" applyProtection="1">
      <alignment horizontal="center"/>
      <protection locked="0"/>
    </xf>
    <xf numFmtId="164" fontId="6" fillId="2" borderId="2" xfId="0" applyNumberFormat="1" applyFont="1" applyFill="1" applyBorder="1" applyAlignment="1" applyProtection="1">
      <alignment horizontal="center" vertical="center" wrapText="1"/>
      <protection locked="0"/>
    </xf>
    <xf numFmtId="0" fontId="6" fillId="2" borderId="38" xfId="0" applyFont="1" applyFill="1" applyBorder="1" applyAlignment="1" applyProtection="1">
      <alignment vertical="center" wrapText="1"/>
      <protection locked="0"/>
    </xf>
    <xf numFmtId="164" fontId="6" fillId="2" borderId="38" xfId="0" applyNumberFormat="1" applyFont="1" applyFill="1" applyBorder="1" applyAlignment="1" applyProtection="1">
      <alignment vertical="center"/>
      <protection locked="0"/>
    </xf>
    <xf numFmtId="0" fontId="10" fillId="6" borderId="5" xfId="0" applyFont="1" applyFill="1" applyBorder="1" applyAlignment="1" applyProtection="1">
      <alignment vertical="center"/>
      <protection locked="0"/>
    </xf>
    <xf numFmtId="0" fontId="17" fillId="2" borderId="0" xfId="0" applyFont="1" applyFill="1" applyAlignment="1" applyProtection="1">
      <alignment vertical="center"/>
      <protection locked="0"/>
    </xf>
    <xf numFmtId="165" fontId="6" fillId="2" borderId="3" xfId="0" applyNumberFormat="1" applyFont="1" applyFill="1" applyBorder="1" applyAlignment="1" applyProtection="1">
      <alignment horizontal="center" vertical="center"/>
      <protection locked="0"/>
    </xf>
    <xf numFmtId="164" fontId="7" fillId="2" borderId="2" xfId="0" applyNumberFormat="1" applyFont="1" applyFill="1" applyBorder="1" applyAlignment="1" applyProtection="1">
      <alignment horizontal="center" vertical="center" wrapText="1"/>
      <protection locked="0"/>
    </xf>
    <xf numFmtId="164" fontId="7" fillId="2" borderId="2" xfId="3"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1" fillId="2" borderId="0" xfId="0" applyFont="1" applyFill="1" applyBorder="1" applyProtection="1">
      <protection locked="0"/>
    </xf>
    <xf numFmtId="164" fontId="7" fillId="2" borderId="0" xfId="0" applyNumberFormat="1" applyFont="1" applyFill="1" applyBorder="1" applyAlignment="1" applyProtection="1">
      <alignment horizontal="center" vertical="center" wrapText="1"/>
      <protection locked="0"/>
    </xf>
    <xf numFmtId="164" fontId="9" fillId="4" borderId="2" xfId="0" applyNumberFormat="1" applyFont="1" applyFill="1" applyBorder="1" applyAlignment="1" applyProtection="1">
      <alignment horizontal="center"/>
      <protection locked="0"/>
    </xf>
    <xf numFmtId="0" fontId="6" fillId="2" borderId="0" xfId="0" applyFont="1" applyFill="1" applyProtection="1">
      <protection locked="0"/>
    </xf>
    <xf numFmtId="0" fontId="9" fillId="2" borderId="0" xfId="0" applyFont="1" applyFill="1" applyAlignment="1" applyProtection="1">
      <alignment horizontal="right" indent="2"/>
      <protection locked="0"/>
    </xf>
    <xf numFmtId="164" fontId="9" fillId="4" borderId="3" xfId="0" applyNumberFormat="1" applyFont="1" applyFill="1" applyBorder="1" applyAlignment="1" applyProtection="1">
      <protection locked="0"/>
    </xf>
    <xf numFmtId="164" fontId="9" fillId="4" borderId="4" xfId="0" applyNumberFormat="1" applyFont="1" applyFill="1" applyBorder="1" applyAlignment="1" applyProtection="1">
      <protection locked="0"/>
    </xf>
    <xf numFmtId="164" fontId="9" fillId="4" borderId="3" xfId="0" applyNumberFormat="1" applyFont="1" applyFill="1" applyBorder="1" applyAlignment="1" applyProtection="1">
      <alignment horizontal="right"/>
      <protection locked="0"/>
    </xf>
    <xf numFmtId="0" fontId="19" fillId="2" borderId="0" xfId="0" applyFont="1" applyFill="1" applyBorder="1" applyAlignment="1" applyProtection="1">
      <alignment vertical="center"/>
      <protection locked="0"/>
    </xf>
    <xf numFmtId="165" fontId="11" fillId="2" borderId="0" xfId="0" applyNumberFormat="1" applyFont="1" applyFill="1" applyBorder="1" applyAlignment="1" applyProtection="1">
      <alignment vertical="center"/>
      <protection locked="0"/>
    </xf>
    <xf numFmtId="0" fontId="11" fillId="2" borderId="0" xfId="0" applyFont="1" applyFill="1" applyBorder="1" applyAlignment="1" applyProtection="1">
      <alignment vertical="top" wrapText="1"/>
      <protection locked="0"/>
    </xf>
    <xf numFmtId="0" fontId="16" fillId="2" borderId="0" xfId="0" applyFont="1" applyFill="1" applyBorder="1" applyProtection="1">
      <protection locked="0"/>
    </xf>
    <xf numFmtId="0" fontId="17" fillId="2" borderId="0" xfId="0" applyFont="1" applyFill="1" applyAlignment="1" applyProtection="1">
      <alignment horizontal="left"/>
      <protection locked="0"/>
    </xf>
    <xf numFmtId="164" fontId="6" fillId="2" borderId="3" xfId="0" applyNumberFormat="1" applyFont="1" applyFill="1" applyBorder="1" applyAlignment="1" applyProtection="1">
      <alignment horizontal="center" vertical="center"/>
      <protection locked="0"/>
    </xf>
    <xf numFmtId="164" fontId="6" fillId="2" borderId="2" xfId="0" applyNumberFormat="1"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xf numFmtId="1" fontId="6" fillId="2" borderId="2" xfId="0" applyNumberFormat="1" applyFont="1" applyFill="1" applyBorder="1" applyAlignment="1" applyProtection="1">
      <alignment horizontal="center" vertical="center"/>
      <protection locked="0"/>
    </xf>
    <xf numFmtId="0" fontId="1" fillId="2" borderId="0" xfId="0" applyFont="1" applyFill="1" applyBorder="1" applyProtection="1">
      <protection locked="0"/>
    </xf>
    <xf numFmtId="165" fontId="7" fillId="2" borderId="2" xfId="0" applyNumberFormat="1" applyFont="1" applyFill="1" applyBorder="1" applyAlignment="1" applyProtection="1">
      <alignment horizontal="center" vertical="center"/>
      <protection locked="0"/>
    </xf>
    <xf numFmtId="0" fontId="24" fillId="2" borderId="3" xfId="0" applyFont="1" applyFill="1" applyBorder="1" applyAlignment="1" applyProtection="1">
      <protection locked="0"/>
    </xf>
    <xf numFmtId="0" fontId="6" fillId="4" borderId="3" xfId="0" applyFont="1" applyFill="1" applyBorder="1" applyAlignment="1" applyProtection="1">
      <alignment horizontal="center" vertical="center" wrapText="1"/>
      <protection locked="0"/>
    </xf>
    <xf numFmtId="164" fontId="6" fillId="2" borderId="2" xfId="0" applyNumberFormat="1" applyFont="1" applyFill="1" applyBorder="1" applyAlignment="1" applyProtection="1">
      <alignment horizontal="center" vertical="center" wrapText="1"/>
      <protection locked="0"/>
    </xf>
    <xf numFmtId="165" fontId="6" fillId="2" borderId="3"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164" fontId="6" fillId="2" borderId="3"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protection locked="0"/>
    </xf>
    <xf numFmtId="165" fontId="24" fillId="2" borderId="2" xfId="0" applyNumberFormat="1" applyFont="1" applyFill="1" applyBorder="1" applyAlignment="1" applyProtection="1">
      <alignment horizontal="center" vertical="center"/>
      <protection locked="0"/>
    </xf>
    <xf numFmtId="165" fontId="24" fillId="2" borderId="3" xfId="0" applyNumberFormat="1" applyFont="1" applyFill="1" applyBorder="1" applyAlignment="1" applyProtection="1">
      <alignment vertical="center"/>
      <protection locked="0"/>
    </xf>
    <xf numFmtId="0" fontId="6" fillId="4" borderId="18" xfId="0" applyFont="1" applyFill="1" applyBorder="1" applyAlignment="1" applyProtection="1">
      <alignment horizontal="center" vertical="center" wrapText="1"/>
      <protection locked="0"/>
    </xf>
    <xf numFmtId="0" fontId="6" fillId="4" borderId="3" xfId="0" applyFont="1" applyFill="1" applyBorder="1" applyAlignment="1" applyProtection="1">
      <alignment vertical="center"/>
      <protection locked="0"/>
    </xf>
    <xf numFmtId="165" fontId="6" fillId="2" borderId="3" xfId="0" applyNumberFormat="1" applyFont="1" applyFill="1" applyBorder="1" applyAlignment="1" applyProtection="1">
      <alignment vertical="center"/>
      <protection locked="0"/>
    </xf>
    <xf numFmtId="164" fontId="6" fillId="2" borderId="0" xfId="0" applyNumberFormat="1" applyFont="1" applyFill="1" applyBorder="1" applyAlignment="1" applyProtection="1">
      <protection locked="0"/>
    </xf>
    <xf numFmtId="0" fontId="1" fillId="2" borderId="0" xfId="0" applyFont="1" applyFill="1" applyBorder="1" applyAlignment="1" applyProtection="1">
      <alignment horizontal="left" indent="1"/>
      <protection locked="0"/>
    </xf>
    <xf numFmtId="0" fontId="1" fillId="2" borderId="0" xfId="0" applyFont="1" applyFill="1" applyBorder="1" applyAlignment="1" applyProtection="1">
      <alignment horizontal="left"/>
      <protection locked="0"/>
    </xf>
    <xf numFmtId="0" fontId="0" fillId="2" borderId="0" xfId="0" applyFont="1" applyFill="1" applyBorder="1" applyProtection="1">
      <protection locked="0"/>
    </xf>
    <xf numFmtId="0" fontId="23" fillId="6" borderId="3" xfId="0" applyFont="1" applyFill="1" applyBorder="1" applyAlignment="1" applyProtection="1">
      <protection locked="0"/>
    </xf>
    <xf numFmtId="0" fontId="23" fillId="6" borderId="5" xfId="0" applyFont="1" applyFill="1" applyBorder="1" applyAlignment="1" applyProtection="1">
      <protection locked="0"/>
    </xf>
    <xf numFmtId="0" fontId="23" fillId="6" borderId="4" xfId="0" applyFont="1" applyFill="1" applyBorder="1" applyAlignment="1" applyProtection="1">
      <protection locked="0"/>
    </xf>
    <xf numFmtId="0" fontId="24" fillId="4" borderId="2" xfId="0" applyFont="1" applyFill="1" applyBorder="1" applyAlignment="1" applyProtection="1">
      <alignment horizontal="center" vertical="center" wrapText="1"/>
      <protection locked="0"/>
    </xf>
    <xf numFmtId="0" fontId="24" fillId="4" borderId="2" xfId="0" applyFont="1" applyFill="1" applyBorder="1" applyAlignment="1" applyProtection="1">
      <alignment vertical="center" wrapText="1"/>
      <protection locked="0"/>
    </xf>
    <xf numFmtId="165" fontId="24" fillId="2" borderId="2" xfId="0" applyNumberFormat="1" applyFont="1" applyFill="1" applyBorder="1" applyAlignment="1" applyProtection="1">
      <alignment vertical="center"/>
      <protection locked="0"/>
    </xf>
    <xf numFmtId="0" fontId="23" fillId="6" borderId="3" xfId="0" applyFont="1" applyFill="1" applyBorder="1" applyAlignment="1" applyProtection="1">
      <alignment vertical="center" wrapText="1"/>
      <protection locked="0"/>
    </xf>
    <xf numFmtId="0" fontId="23" fillId="6" borderId="5" xfId="0" applyFont="1" applyFill="1" applyBorder="1" applyAlignment="1" applyProtection="1">
      <alignment vertical="center" wrapText="1"/>
      <protection locked="0"/>
    </xf>
    <xf numFmtId="0" fontId="23" fillId="6" borderId="4" xfId="0" applyFont="1" applyFill="1" applyBorder="1" applyAlignment="1" applyProtection="1">
      <alignment vertical="center" wrapText="1"/>
      <protection locked="0"/>
    </xf>
    <xf numFmtId="0" fontId="24" fillId="4" borderId="3" xfId="0" applyFont="1" applyFill="1" applyBorder="1" applyAlignment="1" applyProtection="1">
      <alignment vertical="center" wrapText="1"/>
      <protection locked="0"/>
    </xf>
    <xf numFmtId="165" fontId="24" fillId="2" borderId="18" xfId="0" applyNumberFormat="1" applyFont="1" applyFill="1" applyBorder="1" applyAlignment="1" applyProtection="1">
      <alignment vertical="center"/>
      <protection locked="0"/>
    </xf>
    <xf numFmtId="165" fontId="24" fillId="2" borderId="15" xfId="0" applyNumberFormat="1" applyFont="1" applyFill="1" applyBorder="1" applyAlignment="1" applyProtection="1">
      <alignment vertical="center"/>
      <protection locked="0"/>
    </xf>
    <xf numFmtId="0" fontId="24" fillId="2" borderId="18"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2" xfId="0" applyFont="1" applyFill="1" applyBorder="1" applyAlignment="1" applyProtection="1">
      <alignment horizontal="center"/>
      <protection locked="0"/>
    </xf>
    <xf numFmtId="0" fontId="24" fillId="2" borderId="2" xfId="0" applyFont="1" applyFill="1" applyBorder="1" applyAlignment="1" applyProtection="1">
      <protection locked="0"/>
    </xf>
    <xf numFmtId="0" fontId="24" fillId="2" borderId="38" xfId="0" applyFont="1" applyFill="1" applyBorder="1" applyAlignment="1" applyProtection="1">
      <alignment horizontal="center"/>
      <protection locked="0"/>
    </xf>
    <xf numFmtId="0" fontId="24" fillId="2" borderId="50" xfId="0" applyFont="1" applyFill="1" applyBorder="1" applyAlignment="1" applyProtection="1">
      <protection locked="0"/>
    </xf>
    <xf numFmtId="0" fontId="24" fillId="2" borderId="51" xfId="0" applyFont="1" applyFill="1" applyBorder="1" applyAlignment="1" applyProtection="1">
      <protection locked="0"/>
    </xf>
    <xf numFmtId="0" fontId="24" fillId="2" borderId="52" xfId="0" applyFont="1" applyFill="1" applyBorder="1" applyAlignment="1" applyProtection="1">
      <protection locked="0"/>
    </xf>
    <xf numFmtId="0" fontId="1" fillId="4" borderId="2" xfId="0" applyFont="1" applyFill="1" applyBorder="1" applyAlignment="1" applyProtection="1">
      <alignment horizontal="center" vertical="center" wrapText="1"/>
      <protection locked="0"/>
    </xf>
    <xf numFmtId="165" fontId="1" fillId="2" borderId="2" xfId="0" applyNumberFormat="1" applyFont="1" applyFill="1" applyBorder="1" applyAlignment="1" applyProtection="1">
      <alignment horizontal="center" vertical="center"/>
      <protection locked="0"/>
    </xf>
    <xf numFmtId="0" fontId="22" fillId="2" borderId="0" xfId="0" applyFont="1" applyFill="1" applyBorder="1" applyProtection="1">
      <protection locked="0"/>
    </xf>
    <xf numFmtId="0" fontId="23" fillId="2" borderId="0" xfId="0" applyFont="1" applyFill="1" applyBorder="1" applyProtection="1">
      <protection locked="0"/>
    </xf>
    <xf numFmtId="0" fontId="25" fillId="2" borderId="0" xfId="0" applyFont="1" applyFill="1" applyProtection="1">
      <protection locked="0"/>
    </xf>
    <xf numFmtId="0" fontId="25" fillId="2" borderId="0" xfId="0" applyFont="1" applyFill="1" applyAlignment="1" applyProtection="1">
      <alignment vertical="center"/>
      <protection locked="0"/>
    </xf>
    <xf numFmtId="0" fontId="11" fillId="2" borderId="0" xfId="0" applyFont="1" applyFill="1" applyBorder="1" applyAlignment="1" applyProtection="1">
      <alignment vertical="top"/>
      <protection locked="0"/>
    </xf>
    <xf numFmtId="0" fontId="26" fillId="11" borderId="55" xfId="0" applyFont="1" applyFill="1" applyBorder="1" applyAlignment="1">
      <alignment vertical="center" wrapText="1"/>
    </xf>
    <xf numFmtId="8" fontId="26" fillId="0" borderId="34" xfId="0" applyNumberFormat="1" applyFont="1" applyBorder="1" applyAlignment="1">
      <alignment horizontal="center" vertical="center" wrapText="1"/>
    </xf>
    <xf numFmtId="0" fontId="27" fillId="11" borderId="31" xfId="0" applyFont="1" applyFill="1" applyBorder="1" applyAlignment="1">
      <alignment horizontal="center" vertical="center" wrapText="1"/>
    </xf>
    <xf numFmtId="0" fontId="27" fillId="11" borderId="34" xfId="0" applyFont="1" applyFill="1" applyBorder="1" applyAlignment="1">
      <alignment horizontal="center" vertical="center" wrapText="1"/>
    </xf>
    <xf numFmtId="0" fontId="26" fillId="0" borderId="0" xfId="0" applyFont="1"/>
    <xf numFmtId="0" fontId="26" fillId="11" borderId="56" xfId="0" applyFont="1" applyFill="1" applyBorder="1" applyAlignment="1">
      <alignment vertical="center" wrapText="1"/>
    </xf>
    <xf numFmtId="0" fontId="26" fillId="11" borderId="54" xfId="0" applyFont="1" applyFill="1" applyBorder="1" applyAlignment="1" applyProtection="1">
      <alignment horizontal="center" vertical="center" wrapText="1"/>
      <protection hidden="1"/>
    </xf>
    <xf numFmtId="0" fontId="27" fillId="11" borderId="34" xfId="0" applyFont="1" applyFill="1" applyBorder="1" applyAlignment="1" applyProtection="1">
      <alignment horizontal="center" vertical="center" wrapText="1"/>
      <protection hidden="1"/>
    </xf>
    <xf numFmtId="0" fontId="26" fillId="11" borderId="56" xfId="0" applyFont="1" applyFill="1" applyBorder="1" applyAlignment="1" applyProtection="1">
      <alignment vertical="center" wrapText="1"/>
      <protection hidden="1"/>
    </xf>
    <xf numFmtId="8" fontId="26" fillId="0" borderId="34" xfId="0" applyNumberFormat="1" applyFont="1" applyBorder="1" applyAlignment="1" applyProtection="1">
      <alignment horizontal="center" vertical="center" wrapText="1"/>
      <protection hidden="1"/>
    </xf>
    <xf numFmtId="0" fontId="26" fillId="11" borderId="55" xfId="0" applyFont="1" applyFill="1" applyBorder="1" applyAlignment="1" applyProtection="1">
      <alignment vertical="center" wrapText="1"/>
      <protection hidden="1"/>
    </xf>
    <xf numFmtId="0" fontId="26" fillId="0" borderId="0" xfId="0" applyFont="1" applyProtection="1">
      <protection hidden="1"/>
    </xf>
    <xf numFmtId="0" fontId="26" fillId="11" borderId="53" xfId="0" applyFont="1" applyFill="1" applyBorder="1" applyAlignment="1" applyProtection="1">
      <alignment horizontal="center" vertical="center" wrapText="1"/>
      <protection hidden="1"/>
    </xf>
    <xf numFmtId="0" fontId="26" fillId="2" borderId="0" xfId="0" applyFont="1" applyFill="1" applyProtection="1">
      <protection hidden="1"/>
    </xf>
    <xf numFmtId="0" fontId="26" fillId="2" borderId="0" xfId="0" applyFont="1" applyFill="1" applyAlignment="1" applyProtection="1">
      <alignment horizontal="right"/>
      <protection hidden="1"/>
    </xf>
    <xf numFmtId="0" fontId="29" fillId="2" borderId="13" xfId="0" applyFont="1" applyFill="1" applyBorder="1" applyAlignment="1" applyProtection="1">
      <alignment horizontal="left" indent="1"/>
      <protection hidden="1"/>
    </xf>
    <xf numFmtId="0" fontId="30" fillId="2" borderId="6" xfId="0" applyFont="1" applyFill="1" applyBorder="1" applyProtection="1">
      <protection hidden="1"/>
    </xf>
    <xf numFmtId="0" fontId="30" fillId="2" borderId="8" xfId="0" applyFont="1" applyFill="1" applyBorder="1" applyProtection="1">
      <protection hidden="1"/>
    </xf>
    <xf numFmtId="0" fontId="29" fillId="2" borderId="7" xfId="0" applyFont="1" applyFill="1" applyBorder="1" applyAlignment="1" applyProtection="1">
      <alignment horizontal="left" indent="1"/>
      <protection hidden="1"/>
    </xf>
    <xf numFmtId="0" fontId="29" fillId="2" borderId="0" xfId="0" applyFont="1" applyFill="1" applyBorder="1" applyProtection="1">
      <protection hidden="1"/>
    </xf>
    <xf numFmtId="0" fontId="30" fillId="2" borderId="0" xfId="0" applyFont="1" applyFill="1" applyBorder="1" applyProtection="1">
      <protection hidden="1"/>
    </xf>
    <xf numFmtId="0" fontId="30" fillId="2" borderId="9" xfId="0" applyFont="1" applyFill="1" applyBorder="1" applyProtection="1">
      <protection hidden="1"/>
    </xf>
    <xf numFmtId="0" fontId="30" fillId="2" borderId="7" xfId="0" applyFont="1" applyFill="1" applyBorder="1" applyProtection="1">
      <protection hidden="1"/>
    </xf>
    <xf numFmtId="0" fontId="30" fillId="7" borderId="26" xfId="0" applyFont="1" applyFill="1" applyBorder="1" applyAlignment="1" applyProtection="1">
      <alignment horizontal="center" vertical="center"/>
      <protection hidden="1"/>
    </xf>
    <xf numFmtId="0" fontId="30" fillId="2" borderId="7" xfId="0" applyFont="1" applyFill="1" applyBorder="1" applyAlignment="1" applyProtection="1">
      <alignment vertical="center"/>
      <protection hidden="1"/>
    </xf>
    <xf numFmtId="0" fontId="30" fillId="2" borderId="24" xfId="0" applyFont="1" applyFill="1" applyBorder="1" applyAlignment="1" applyProtection="1">
      <alignment horizontal="left" vertical="center" indent="1"/>
      <protection hidden="1"/>
    </xf>
    <xf numFmtId="0" fontId="30" fillId="2" borderId="25" xfId="0" applyFont="1" applyFill="1" applyBorder="1" applyAlignment="1" applyProtection="1">
      <alignment horizontal="left" vertical="center" indent="1"/>
      <protection hidden="1"/>
    </xf>
    <xf numFmtId="165" fontId="30" fillId="2" borderId="26" xfId="0" applyNumberFormat="1" applyFont="1" applyFill="1" applyBorder="1" applyAlignment="1" applyProtection="1">
      <alignment horizontal="center" vertical="center"/>
      <protection hidden="1"/>
    </xf>
    <xf numFmtId="164" fontId="30" fillId="2" borderId="26" xfId="0" applyNumberFormat="1" applyFont="1" applyFill="1" applyBorder="1" applyAlignment="1" applyProtection="1">
      <alignment horizontal="center" vertical="center"/>
      <protection hidden="1"/>
    </xf>
    <xf numFmtId="0" fontId="30" fillId="2" borderId="9" xfId="0" applyFont="1" applyFill="1" applyBorder="1" applyAlignment="1" applyProtection="1">
      <alignment vertical="center"/>
      <protection hidden="1"/>
    </xf>
    <xf numFmtId="0" fontId="30" fillId="2" borderId="0" xfId="0" applyFont="1" applyFill="1" applyAlignment="1" applyProtection="1">
      <alignment vertical="center"/>
      <protection hidden="1"/>
    </xf>
    <xf numFmtId="164" fontId="30" fillId="2" borderId="0" xfId="0" applyNumberFormat="1" applyFont="1" applyFill="1" applyBorder="1" applyProtection="1">
      <protection hidden="1"/>
    </xf>
    <xf numFmtId="0" fontId="27" fillId="2" borderId="0" xfId="0" applyFont="1" applyFill="1" applyBorder="1" applyAlignment="1" applyProtection="1">
      <alignment horizontal="left" indent="1"/>
      <protection hidden="1"/>
    </xf>
    <xf numFmtId="0" fontId="30" fillId="2" borderId="11" xfId="0" applyFont="1" applyFill="1" applyBorder="1" applyProtection="1">
      <protection hidden="1"/>
    </xf>
    <xf numFmtId="0" fontId="30" fillId="2" borderId="1" xfId="0" applyFont="1" applyFill="1" applyBorder="1" applyProtection="1">
      <protection hidden="1"/>
    </xf>
    <xf numFmtId="0" fontId="30" fillId="2" borderId="12" xfId="0" applyFont="1" applyFill="1" applyBorder="1" applyProtection="1">
      <protection hidden="1"/>
    </xf>
    <xf numFmtId="0" fontId="30" fillId="2" borderId="27" xfId="0" applyFont="1" applyFill="1" applyBorder="1" applyProtection="1">
      <protection hidden="1"/>
    </xf>
    <xf numFmtId="0" fontId="31" fillId="2" borderId="28" xfId="0" applyFont="1" applyFill="1" applyBorder="1" applyAlignment="1" applyProtection="1">
      <alignment horizontal="center" vertical="center"/>
      <protection hidden="1"/>
    </xf>
    <xf numFmtId="0" fontId="30" fillId="2" borderId="29" xfId="0" applyFont="1" applyFill="1" applyBorder="1" applyProtection="1">
      <protection hidden="1"/>
    </xf>
    <xf numFmtId="0" fontId="30" fillId="2" borderId="30" xfId="0" applyFont="1" applyFill="1" applyBorder="1" applyProtection="1">
      <protection hidden="1"/>
    </xf>
    <xf numFmtId="0" fontId="30" fillId="2" borderId="31" xfId="0" applyFont="1" applyFill="1" applyBorder="1" applyProtection="1">
      <protection hidden="1"/>
    </xf>
    <xf numFmtId="0" fontId="30"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right"/>
      <protection hidden="1"/>
    </xf>
    <xf numFmtId="0" fontId="30" fillId="2" borderId="0" xfId="0" applyFont="1" applyFill="1" applyBorder="1" applyAlignment="1" applyProtection="1">
      <alignment horizontal="right" vertical="center"/>
      <protection hidden="1"/>
    </xf>
    <xf numFmtId="0" fontId="30" fillId="2" borderId="0" xfId="0" applyFont="1" applyFill="1" applyBorder="1" applyAlignment="1" applyProtection="1">
      <alignment horizontal="center" vertical="center"/>
      <protection hidden="1"/>
    </xf>
    <xf numFmtId="0" fontId="30" fillId="2" borderId="0" xfId="0" applyFont="1" applyFill="1" applyBorder="1" applyAlignment="1" applyProtection="1">
      <alignment horizontal="center"/>
      <protection hidden="1"/>
    </xf>
    <xf numFmtId="0" fontId="30" fillId="2" borderId="32" xfId="0" applyFont="1" applyFill="1" applyBorder="1" applyAlignment="1" applyProtection="1">
      <alignment horizontal="center"/>
      <protection hidden="1"/>
    </xf>
    <xf numFmtId="0" fontId="30" fillId="2" borderId="34" xfId="0" applyFont="1" applyFill="1" applyBorder="1" applyProtection="1">
      <protection hidden="1"/>
    </xf>
    <xf numFmtId="165" fontId="30" fillId="2" borderId="0" xfId="0" applyNumberFormat="1" applyFont="1" applyFill="1" applyBorder="1" applyAlignment="1" applyProtection="1">
      <alignment horizontal="center" vertical="center"/>
      <protection hidden="1"/>
    </xf>
    <xf numFmtId="164" fontId="30" fillId="2" borderId="0" xfId="0" applyNumberFormat="1" applyFont="1" applyFill="1" applyBorder="1" applyAlignment="1" applyProtection="1">
      <alignment horizontal="center" vertical="center"/>
      <protection hidden="1"/>
    </xf>
    <xf numFmtId="0" fontId="30" fillId="2" borderId="26"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right" vertical="center"/>
      <protection hidden="1"/>
    </xf>
    <xf numFmtId="14" fontId="30" fillId="2" borderId="3" xfId="0" applyNumberFormat="1" applyFont="1" applyFill="1" applyBorder="1" applyAlignment="1" applyProtection="1">
      <alignment horizontal="left" indent="2"/>
      <protection locked="0"/>
    </xf>
    <xf numFmtId="0" fontId="30" fillId="2" borderId="4" xfId="0" applyFont="1" applyFill="1" applyBorder="1" applyAlignment="1" applyProtection="1">
      <alignment horizontal="left" indent="2"/>
      <protection locked="0"/>
    </xf>
    <xf numFmtId="0" fontId="33" fillId="2" borderId="0" xfId="0" applyFont="1" applyFill="1" applyBorder="1" applyAlignment="1" applyProtection="1">
      <alignment horizontal="center" wrapText="1"/>
      <protection hidden="1"/>
    </xf>
    <xf numFmtId="0" fontId="30" fillId="2" borderId="33" xfId="0" applyFont="1" applyFill="1" applyBorder="1" applyAlignment="1" applyProtection="1">
      <alignment horizontal="center"/>
      <protection hidden="1"/>
    </xf>
    <xf numFmtId="0" fontId="32"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right"/>
      <protection hidden="1"/>
    </xf>
    <xf numFmtId="0" fontId="30" fillId="2" borderId="3"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protection locked="0"/>
    </xf>
    <xf numFmtId="0" fontId="30" fillId="2" borderId="4" xfId="0" applyFont="1" applyFill="1" applyBorder="1" applyAlignment="1" applyProtection="1">
      <alignment horizontal="center"/>
      <protection locked="0"/>
    </xf>
    <xf numFmtId="0" fontId="26" fillId="11" borderId="53" xfId="0" applyFont="1" applyFill="1" applyBorder="1" applyAlignment="1" applyProtection="1">
      <alignment horizontal="center" vertical="center" wrapText="1"/>
      <protection hidden="1"/>
    </xf>
    <xf numFmtId="0" fontId="26" fillId="11" borderId="55" xfId="0" applyFont="1" applyFill="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165" fontId="7" fillId="2" borderId="3" xfId="0" applyNumberFormat="1" applyFont="1" applyFill="1" applyBorder="1" applyAlignment="1" applyProtection="1">
      <alignment horizontal="left" vertical="center" indent="1"/>
      <protection locked="0"/>
    </xf>
    <xf numFmtId="165" fontId="7" fillId="2" borderId="5" xfId="0" applyNumberFormat="1" applyFont="1" applyFill="1" applyBorder="1" applyAlignment="1" applyProtection="1">
      <alignment horizontal="left" vertical="center" indent="1"/>
      <protection locked="0"/>
    </xf>
    <xf numFmtId="165" fontId="7" fillId="2" borderId="4" xfId="0" applyNumberFormat="1" applyFont="1" applyFill="1" applyBorder="1" applyAlignment="1" applyProtection="1">
      <alignment horizontal="left" vertical="center" indent="1"/>
      <protection locked="0"/>
    </xf>
    <xf numFmtId="0" fontId="7" fillId="4" borderId="3" xfId="0" applyFont="1" applyFill="1" applyBorder="1" applyAlignment="1" applyProtection="1">
      <alignment horizontal="left" vertical="center" wrapText="1" indent="1"/>
      <protection locked="0"/>
    </xf>
    <xf numFmtId="0" fontId="7" fillId="4" borderId="5" xfId="0" applyFont="1" applyFill="1" applyBorder="1" applyAlignment="1" applyProtection="1">
      <alignment horizontal="left" vertical="center" wrapText="1" indent="1"/>
      <protection locked="0"/>
    </xf>
    <xf numFmtId="0" fontId="7" fillId="4" borderId="4" xfId="0" applyFont="1" applyFill="1" applyBorder="1" applyAlignment="1" applyProtection="1">
      <alignment horizontal="left" vertical="center" wrapText="1" indent="1"/>
      <protection locked="0"/>
    </xf>
    <xf numFmtId="0" fontId="10" fillId="6" borderId="3" xfId="0" applyFont="1" applyFill="1" applyBorder="1" applyAlignment="1" applyProtection="1">
      <alignment horizontal="left" vertical="center" indent="1"/>
      <protection locked="0"/>
    </xf>
    <xf numFmtId="0" fontId="10" fillId="6" borderId="5" xfId="0" applyFont="1" applyFill="1" applyBorder="1" applyAlignment="1" applyProtection="1">
      <alignment horizontal="left" vertical="center" indent="1"/>
      <protection locked="0"/>
    </xf>
    <xf numFmtId="0" fontId="10" fillId="6" borderId="4" xfId="0" applyFont="1" applyFill="1" applyBorder="1" applyAlignment="1" applyProtection="1">
      <alignment horizontal="left" vertical="center" indent="1"/>
      <protection locked="0"/>
    </xf>
    <xf numFmtId="0" fontId="10" fillId="6" borderId="3" xfId="0" applyFont="1" applyFill="1" applyBorder="1" applyAlignment="1" applyProtection="1">
      <alignment horizontal="left" vertical="center" wrapText="1" indent="1"/>
      <protection locked="0"/>
    </xf>
    <xf numFmtId="0" fontId="10" fillId="6" borderId="5" xfId="0" applyFont="1" applyFill="1" applyBorder="1" applyAlignment="1" applyProtection="1">
      <alignment horizontal="left" vertical="center" wrapText="1" indent="1"/>
      <protection locked="0"/>
    </xf>
    <xf numFmtId="0" fontId="10" fillId="6" borderId="4" xfId="0" applyFont="1" applyFill="1" applyBorder="1" applyAlignment="1" applyProtection="1">
      <alignment horizontal="left" vertical="center" wrapText="1" indent="1"/>
      <protection locked="0"/>
    </xf>
    <xf numFmtId="0" fontId="10" fillId="6" borderId="3" xfId="0" applyFont="1" applyFill="1" applyBorder="1" applyAlignment="1" applyProtection="1">
      <alignment horizontal="left" indent="1"/>
      <protection locked="0"/>
    </xf>
    <xf numFmtId="0" fontId="10" fillId="6" borderId="5" xfId="0" applyFont="1" applyFill="1" applyBorder="1" applyAlignment="1" applyProtection="1">
      <alignment horizontal="left" indent="1"/>
      <protection locked="0"/>
    </xf>
    <xf numFmtId="0" fontId="10" fillId="6" borderId="4" xfId="0" applyFont="1" applyFill="1" applyBorder="1" applyAlignment="1" applyProtection="1">
      <alignment horizontal="left" indent="1"/>
      <protection locked="0"/>
    </xf>
    <xf numFmtId="0" fontId="7" fillId="2" borderId="45" xfId="0" applyFont="1" applyFill="1" applyBorder="1" applyAlignment="1" applyProtection="1">
      <alignment horizontal="center"/>
      <protection locked="0"/>
    </xf>
    <xf numFmtId="0" fontId="7" fillId="2" borderId="46" xfId="0" applyFont="1" applyFill="1" applyBorder="1" applyAlignment="1" applyProtection="1">
      <alignment horizontal="center"/>
      <protection locked="0"/>
    </xf>
    <xf numFmtId="165" fontId="7" fillId="2" borderId="15" xfId="0" applyNumberFormat="1" applyFont="1" applyFill="1" applyBorder="1" applyAlignment="1" applyProtection="1">
      <alignment horizontal="center" vertical="center"/>
      <protection locked="0"/>
    </xf>
    <xf numFmtId="165" fontId="7" fillId="2" borderId="16" xfId="0" applyNumberFormat="1" applyFont="1" applyFill="1" applyBorder="1" applyAlignment="1" applyProtection="1">
      <alignment horizontal="center" vertical="center"/>
      <protection locked="0"/>
    </xf>
    <xf numFmtId="165" fontId="7" fillId="2" borderId="19" xfId="0" applyNumberFormat="1" applyFont="1" applyFill="1" applyBorder="1" applyAlignment="1" applyProtection="1">
      <alignment horizontal="center" vertical="center"/>
      <protection locked="0"/>
    </xf>
    <xf numFmtId="165" fontId="7" fillId="2" borderId="20"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167" fontId="6" fillId="2" borderId="18" xfId="0" applyNumberFormat="1" applyFont="1" applyFill="1" applyBorder="1" applyAlignment="1" applyProtection="1">
      <alignment horizontal="center" vertical="center"/>
      <protection locked="0"/>
    </xf>
    <xf numFmtId="167" fontId="6" fillId="2" borderId="10" xfId="0" applyNumberFormat="1" applyFont="1" applyFill="1" applyBorder="1" applyAlignment="1" applyProtection="1">
      <alignment horizontal="center" vertical="center"/>
      <protection locked="0"/>
    </xf>
    <xf numFmtId="165" fontId="7" fillId="2" borderId="18" xfId="0" applyNumberFormat="1" applyFont="1" applyFill="1" applyBorder="1" applyAlignment="1" applyProtection="1">
      <alignment horizontal="center" vertical="center"/>
      <protection locked="0"/>
    </xf>
    <xf numFmtId="165" fontId="7" fillId="2" borderId="10" xfId="0" applyNumberFormat="1" applyFont="1" applyFill="1" applyBorder="1" applyAlignment="1" applyProtection="1">
      <alignment horizontal="center" vertical="center"/>
      <protection locked="0"/>
    </xf>
    <xf numFmtId="14" fontId="6" fillId="2" borderId="18" xfId="0" applyNumberFormat="1" applyFont="1" applyFill="1" applyBorder="1" applyAlignment="1" applyProtection="1">
      <alignment horizontal="center" vertical="center"/>
      <protection locked="0"/>
    </xf>
    <xf numFmtId="14" fontId="6" fillId="2" borderId="10" xfId="0" applyNumberFormat="1" applyFont="1" applyFill="1" applyBorder="1" applyAlignment="1" applyProtection="1">
      <alignment horizontal="center" vertical="center"/>
      <protection locked="0"/>
    </xf>
    <xf numFmtId="166" fontId="15" fillId="2" borderId="0" xfId="0" applyNumberFormat="1" applyFont="1" applyFill="1" applyBorder="1" applyAlignment="1" applyProtection="1">
      <alignment horizontal="center"/>
      <protection locked="0"/>
    </xf>
    <xf numFmtId="164" fontId="6" fillId="2" borderId="18" xfId="0" applyNumberFormat="1" applyFont="1" applyFill="1" applyBorder="1" applyAlignment="1" applyProtection="1">
      <alignment horizontal="center" vertical="center"/>
      <protection locked="0"/>
    </xf>
    <xf numFmtId="164" fontId="6" fillId="2" borderId="10"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horizontal="left" wrapText="1" indent="1"/>
      <protection locked="0"/>
    </xf>
    <xf numFmtId="0" fontId="10" fillId="6" borderId="5" xfId="0" applyFont="1" applyFill="1" applyBorder="1" applyAlignment="1" applyProtection="1">
      <alignment horizontal="left" wrapText="1" indent="1"/>
      <protection locked="0"/>
    </xf>
    <xf numFmtId="0" fontId="10" fillId="6" borderId="4" xfId="0" applyFont="1" applyFill="1" applyBorder="1" applyAlignment="1" applyProtection="1">
      <alignment horizontal="left" wrapText="1" indent="1"/>
      <protection locked="0"/>
    </xf>
    <xf numFmtId="164" fontId="6" fillId="2" borderId="3" xfId="0" applyNumberFormat="1" applyFont="1" applyFill="1" applyBorder="1" applyAlignment="1" applyProtection="1">
      <alignment horizontal="center" vertical="center" wrapText="1"/>
      <protection locked="0"/>
    </xf>
    <xf numFmtId="164" fontId="6" fillId="2" borderId="4" xfId="0" applyNumberFormat="1"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164" fontId="6" fillId="2" borderId="15" xfId="0" applyNumberFormat="1" applyFont="1" applyFill="1" applyBorder="1" applyAlignment="1" applyProtection="1">
      <alignment horizontal="center" vertical="center"/>
      <protection locked="0"/>
    </xf>
    <xf numFmtId="164" fontId="6" fillId="2" borderId="16" xfId="0" applyNumberFormat="1" applyFont="1" applyFill="1" applyBorder="1" applyAlignment="1" applyProtection="1">
      <alignment horizontal="center" vertical="center"/>
      <protection locked="0"/>
    </xf>
    <xf numFmtId="164" fontId="6" fillId="2" borderId="19" xfId="0" applyNumberFormat="1" applyFont="1" applyFill="1" applyBorder="1" applyAlignment="1" applyProtection="1">
      <alignment horizontal="center" vertical="center"/>
      <protection locked="0"/>
    </xf>
    <xf numFmtId="164" fontId="6" fillId="2" borderId="20"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wrapText="1"/>
      <protection locked="0"/>
    </xf>
    <xf numFmtId="164" fontId="6" fillId="2" borderId="38" xfId="0" applyNumberFormat="1" applyFont="1" applyFill="1" applyBorder="1" applyAlignment="1" applyProtection="1">
      <alignment horizontal="center"/>
      <protection locked="0"/>
    </xf>
    <xf numFmtId="164" fontId="6" fillId="2" borderId="2" xfId="0" applyNumberFormat="1" applyFont="1" applyFill="1" applyBorder="1" applyAlignment="1" applyProtection="1">
      <alignment horizontal="center" vertical="center" wrapText="1"/>
      <protection locked="0"/>
    </xf>
    <xf numFmtId="164" fontId="6" fillId="2" borderId="3"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164" fontId="6" fillId="2" borderId="3" xfId="0" applyNumberFormat="1" applyFont="1" applyFill="1" applyBorder="1" applyAlignment="1" applyProtection="1">
      <alignment horizontal="center" vertical="center"/>
      <protection locked="0"/>
    </xf>
    <xf numFmtId="164" fontId="6" fillId="2" borderId="4" xfId="0" applyNumberFormat="1" applyFont="1" applyFill="1" applyBorder="1" applyAlignment="1" applyProtection="1">
      <alignment horizontal="center" vertical="center"/>
      <protection locked="0"/>
    </xf>
    <xf numFmtId="1" fontId="6" fillId="2" borderId="18" xfId="0" applyNumberFormat="1" applyFon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indent="1"/>
      <protection locked="0"/>
    </xf>
    <xf numFmtId="0" fontId="7" fillId="2" borderId="3" xfId="0" applyFont="1" applyFill="1" applyBorder="1" applyAlignment="1" applyProtection="1">
      <alignment horizontal="left" indent="1"/>
      <protection locked="0"/>
    </xf>
    <xf numFmtId="0" fontId="7" fillId="2" borderId="5" xfId="0" applyFont="1" applyFill="1" applyBorder="1" applyAlignment="1" applyProtection="1">
      <alignment horizontal="left" indent="1"/>
      <protection locked="0"/>
    </xf>
    <xf numFmtId="0" fontId="7" fillId="2" borderId="4" xfId="0" applyFont="1" applyFill="1" applyBorder="1" applyAlignment="1" applyProtection="1">
      <alignment horizontal="left" indent="1"/>
      <protection locked="0"/>
    </xf>
    <xf numFmtId="0" fontId="6" fillId="2" borderId="0" xfId="0" applyFont="1" applyFill="1" applyBorder="1" applyAlignment="1" applyProtection="1">
      <alignment horizontal="center" vertical="center" wrapText="1"/>
      <protection locked="0"/>
    </xf>
    <xf numFmtId="164" fontId="6" fillId="2" borderId="0" xfId="0" applyNumberFormat="1" applyFont="1" applyFill="1" applyBorder="1" applyAlignment="1" applyProtection="1">
      <alignment horizontal="center"/>
      <protection locked="0"/>
    </xf>
    <xf numFmtId="0" fontId="23" fillId="6" borderId="3" xfId="0" applyFont="1" applyFill="1" applyBorder="1" applyAlignment="1" applyProtection="1">
      <alignment horizontal="left" vertical="center" indent="1"/>
      <protection locked="0"/>
    </xf>
    <xf numFmtId="0" fontId="23" fillId="6" borderId="5" xfId="0" applyFont="1" applyFill="1" applyBorder="1" applyAlignment="1" applyProtection="1">
      <alignment horizontal="left" vertical="center" indent="1"/>
      <protection locked="0"/>
    </xf>
    <xf numFmtId="0" fontId="23" fillId="6" borderId="4" xfId="0" applyFont="1" applyFill="1" applyBorder="1" applyAlignment="1" applyProtection="1">
      <alignment horizontal="left" vertical="center" indent="1"/>
      <protection locked="0"/>
    </xf>
    <xf numFmtId="0" fontId="26" fillId="2" borderId="0" xfId="0" applyFont="1" applyFill="1" applyBorder="1" applyProtection="1">
      <protection hidden="1"/>
    </xf>
    <xf numFmtId="0" fontId="26" fillId="2" borderId="0" xfId="0" applyFont="1" applyFill="1" applyBorder="1" applyAlignment="1" applyProtection="1">
      <alignment wrapText="1"/>
      <protection hidden="1"/>
    </xf>
    <xf numFmtId="0" fontId="26" fillId="2" borderId="0" xfId="0" applyFont="1" applyFill="1" applyAlignment="1" applyProtection="1">
      <alignment wrapText="1"/>
      <protection hidden="1"/>
    </xf>
    <xf numFmtId="0" fontId="26" fillId="2" borderId="13" xfId="0" applyFont="1" applyFill="1" applyBorder="1" applyProtection="1">
      <protection hidden="1"/>
    </xf>
    <xf numFmtId="0" fontId="26" fillId="2" borderId="6" xfId="0" applyFont="1" applyFill="1" applyBorder="1" applyProtection="1">
      <protection hidden="1"/>
    </xf>
    <xf numFmtId="0" fontId="26" fillId="2" borderId="6" xfId="0" applyFont="1" applyFill="1" applyBorder="1" applyAlignment="1" applyProtection="1">
      <alignment wrapText="1"/>
      <protection hidden="1"/>
    </xf>
    <xf numFmtId="0" fontId="26" fillId="2" borderId="8" xfId="0" applyFont="1" applyFill="1" applyBorder="1" applyProtection="1">
      <protection hidden="1"/>
    </xf>
    <xf numFmtId="0" fontId="26" fillId="2" borderId="7" xfId="0" applyFont="1" applyFill="1" applyBorder="1" applyProtection="1">
      <protection hidden="1"/>
    </xf>
    <xf numFmtId="0" fontId="28" fillId="2" borderId="0" xfId="0" applyFont="1" applyFill="1" applyBorder="1" applyAlignment="1" applyProtection="1">
      <alignment vertical="top"/>
      <protection hidden="1"/>
    </xf>
    <xf numFmtId="0" fontId="26" fillId="2" borderId="9" xfId="0" applyFont="1" applyFill="1" applyBorder="1" applyProtection="1">
      <protection hidden="1"/>
    </xf>
    <xf numFmtId="0" fontId="36" fillId="2" borderId="0" xfId="0" applyFont="1" applyFill="1" applyBorder="1" applyAlignment="1" applyProtection="1">
      <alignment horizontal="left" vertical="top" indent="1"/>
      <protection hidden="1"/>
    </xf>
    <xf numFmtId="0" fontId="26" fillId="6" borderId="0" xfId="0" applyFont="1" applyFill="1" applyProtection="1">
      <protection hidden="1"/>
    </xf>
    <xf numFmtId="0" fontId="26" fillId="2" borderId="0" xfId="0" applyFont="1" applyFill="1" applyBorder="1" applyAlignment="1" applyProtection="1">
      <alignment horizontal="left" vertical="top" indent="1"/>
      <protection hidden="1"/>
    </xf>
    <xf numFmtId="0" fontId="26" fillId="4" borderId="19" xfId="0" applyFont="1" applyFill="1" applyBorder="1" applyAlignment="1" applyProtection="1">
      <alignment vertical="center" wrapText="1"/>
      <protection hidden="1"/>
    </xf>
    <xf numFmtId="0" fontId="26" fillId="4" borderId="3" xfId="0" applyFont="1" applyFill="1" applyBorder="1" applyAlignment="1" applyProtection="1">
      <alignment vertical="center" wrapText="1"/>
      <protection hidden="1"/>
    </xf>
    <xf numFmtId="0" fontId="26" fillId="4" borderId="35" xfId="0" applyFont="1" applyFill="1" applyBorder="1" applyAlignment="1" applyProtection="1">
      <alignment horizontal="center" vertical="center" wrapText="1"/>
      <protection hidden="1"/>
    </xf>
    <xf numFmtId="0" fontId="26" fillId="4" borderId="2" xfId="0" applyFont="1" applyFill="1" applyBorder="1" applyAlignment="1" applyProtection="1">
      <alignment horizontal="center" vertical="center" wrapText="1"/>
      <protection hidden="1"/>
    </xf>
    <xf numFmtId="0" fontId="36" fillId="2" borderId="15" xfId="0" applyFont="1" applyFill="1" applyBorder="1" applyProtection="1">
      <protection hidden="1"/>
    </xf>
    <xf numFmtId="0" fontId="26" fillId="2" borderId="17" xfId="0" applyFont="1" applyFill="1" applyBorder="1" applyProtection="1">
      <protection hidden="1"/>
    </xf>
    <xf numFmtId="0" fontId="26" fillId="2" borderId="16" xfId="0" applyFont="1" applyFill="1" applyBorder="1" applyProtection="1">
      <protection hidden="1"/>
    </xf>
    <xf numFmtId="14" fontId="26" fillId="2" borderId="2" xfId="0" applyNumberFormat="1" applyFont="1" applyFill="1" applyBorder="1" applyAlignment="1" applyProtection="1">
      <alignment horizontal="left" vertical="center"/>
      <protection locked="0"/>
    </xf>
    <xf numFmtId="0" fontId="26" fillId="2" borderId="0" xfId="0" applyFont="1" applyFill="1"/>
    <xf numFmtId="0" fontId="26" fillId="2" borderId="3" xfId="0" applyFont="1" applyFill="1" applyBorder="1" applyAlignment="1" applyProtection="1">
      <alignment vertical="center" wrapText="1"/>
      <protection hidden="1"/>
    </xf>
    <xf numFmtId="0" fontId="26" fillId="2" borderId="35" xfId="0" applyFont="1" applyFill="1" applyBorder="1" applyAlignment="1" applyProtection="1">
      <alignment horizontal="center" vertical="center" wrapText="1"/>
      <protection hidden="1"/>
    </xf>
    <xf numFmtId="0" fontId="37" fillId="2" borderId="3" xfId="4" applyFont="1" applyFill="1" applyBorder="1" applyAlignment="1" applyProtection="1">
      <alignment vertical="center" wrapText="1"/>
      <protection hidden="1"/>
    </xf>
    <xf numFmtId="0" fontId="26" fillId="2" borderId="3" xfId="0" applyFont="1" applyFill="1" applyBorder="1" applyAlignment="1" applyProtection="1">
      <protection hidden="1"/>
    </xf>
    <xf numFmtId="0" fontId="26" fillId="2" borderId="10" xfId="0" applyFont="1" applyFill="1" applyBorder="1" applyAlignment="1" applyProtection="1">
      <alignment horizontal="center" vertical="center" wrapText="1"/>
      <protection hidden="1"/>
    </xf>
    <xf numFmtId="0" fontId="26" fillId="2" borderId="22" xfId="0" applyFont="1" applyFill="1" applyBorder="1" applyProtection="1">
      <protection hidden="1"/>
    </xf>
    <xf numFmtId="0" fontId="26" fillId="2" borderId="23" xfId="0" applyFont="1" applyFill="1" applyBorder="1" applyProtection="1">
      <protection hidden="1"/>
    </xf>
    <xf numFmtId="0" fontId="26" fillId="2" borderId="19" xfId="0" applyFont="1" applyFill="1" applyBorder="1" applyProtection="1">
      <protection hidden="1"/>
    </xf>
    <xf numFmtId="0" fontId="26" fillId="2" borderId="14" xfId="0" applyFont="1" applyFill="1" applyBorder="1" applyProtection="1">
      <protection hidden="1"/>
    </xf>
    <xf numFmtId="0" fontId="26" fillId="2" borderId="20" xfId="0" applyFont="1" applyFill="1" applyBorder="1" applyProtection="1">
      <protection hidden="1"/>
    </xf>
    <xf numFmtId="0" fontId="26" fillId="4" borderId="3" xfId="0" applyFont="1" applyFill="1" applyBorder="1" applyAlignment="1" applyProtection="1">
      <alignment vertical="center"/>
      <protection hidden="1"/>
    </xf>
    <xf numFmtId="0" fontId="26" fillId="4" borderId="5" xfId="0" applyFont="1" applyFill="1" applyBorder="1" applyAlignment="1" applyProtection="1">
      <alignment vertical="center"/>
      <protection hidden="1"/>
    </xf>
    <xf numFmtId="0" fontId="26" fillId="2" borderId="2" xfId="0" applyFont="1" applyFill="1" applyBorder="1" applyAlignment="1" applyProtection="1">
      <alignment horizontal="left" indent="1"/>
      <protection locked="0"/>
    </xf>
    <xf numFmtId="0" fontId="36" fillId="2" borderId="2" xfId="0" applyFont="1" applyFill="1" applyBorder="1" applyProtection="1">
      <protection hidden="1"/>
    </xf>
    <xf numFmtId="0" fontId="26" fillId="2" borderId="2" xfId="0" applyFont="1" applyFill="1" applyBorder="1" applyProtection="1">
      <protection hidden="1"/>
    </xf>
    <xf numFmtId="0" fontId="26" fillId="2" borderId="2" xfId="0" applyFont="1" applyFill="1" applyBorder="1" applyAlignment="1" applyProtection="1">
      <protection hidden="1"/>
    </xf>
    <xf numFmtId="0" fontId="26" fillId="4" borderId="3" xfId="0" applyFont="1" applyFill="1" applyBorder="1" applyAlignment="1" applyProtection="1">
      <alignment horizontal="left" indent="1"/>
      <protection hidden="1"/>
    </xf>
    <xf numFmtId="0" fontId="26" fillId="2" borderId="2" xfId="0" applyFont="1" applyFill="1" applyBorder="1" applyAlignment="1" applyProtection="1">
      <alignment horizontal="left" indent="1"/>
      <protection locked="0" hidden="1"/>
    </xf>
    <xf numFmtId="0" fontId="37" fillId="2" borderId="2" xfId="4" applyFont="1" applyFill="1" applyBorder="1" applyAlignment="1" applyProtection="1">
      <alignment horizontal="left" vertical="center" indent="1"/>
      <protection locked="0"/>
    </xf>
    <xf numFmtId="0" fontId="26" fillId="4" borderId="3" xfId="0" applyFont="1" applyFill="1" applyBorder="1" applyAlignment="1" applyProtection="1">
      <alignment horizontal="left" vertical="center" indent="1"/>
      <protection hidden="1"/>
    </xf>
    <xf numFmtId="0" fontId="26" fillId="2" borderId="2" xfId="0" applyFont="1" applyFill="1" applyBorder="1" applyAlignment="1" applyProtection="1">
      <alignment horizontal="left" vertical="center" indent="1"/>
      <protection locked="0" hidden="1"/>
    </xf>
    <xf numFmtId="0" fontId="26" fillId="2" borderId="2" xfId="0" applyFont="1" applyFill="1" applyBorder="1" applyAlignment="1" applyProtection="1">
      <alignment horizontal="left" vertical="center" indent="1"/>
    </xf>
    <xf numFmtId="0" fontId="26" fillId="2" borderId="7" xfId="0" applyFont="1" applyFill="1" applyBorder="1" applyAlignment="1" applyProtection="1">
      <alignment horizontal="center" vertical="center"/>
      <protection hidden="1"/>
    </xf>
    <xf numFmtId="0" fontId="26" fillId="4" borderId="21" xfId="0" applyFont="1" applyFill="1" applyBorder="1" applyAlignment="1" applyProtection="1">
      <alignment horizontal="center" vertical="center"/>
      <protection hidden="1"/>
    </xf>
    <xf numFmtId="0" fontId="26" fillId="4" borderId="19" xfId="0" applyFont="1" applyFill="1" applyBorder="1" applyAlignment="1" applyProtection="1">
      <alignment horizontal="center" vertical="center" wrapText="1"/>
      <protection hidden="1"/>
    </xf>
    <xf numFmtId="0" fontId="26" fillId="4" borderId="19" xfId="0" applyFont="1" applyFill="1" applyBorder="1" applyAlignment="1" applyProtection="1">
      <alignment horizontal="left" vertical="center" wrapText="1" indent="1"/>
      <protection hidden="1"/>
    </xf>
    <xf numFmtId="0" fontId="26" fillId="4" borderId="49" xfId="0" applyFont="1" applyFill="1" applyBorder="1" applyAlignment="1" applyProtection="1">
      <alignment horizontal="center" vertical="center" wrapText="1"/>
      <protection hidden="1"/>
    </xf>
    <xf numFmtId="0" fontId="26" fillId="4" borderId="10"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left" vertical="center" wrapText="1" indent="1"/>
      <protection hidden="1"/>
    </xf>
    <xf numFmtId="0" fontId="26" fillId="4" borderId="3" xfId="0" applyFont="1" applyFill="1" applyBorder="1" applyAlignment="1" applyProtection="1">
      <alignment horizontal="left" vertical="center" wrapText="1" indent="1"/>
      <protection hidden="1"/>
    </xf>
    <xf numFmtId="0" fontId="26" fillId="4" borderId="5" xfId="0" applyFont="1" applyFill="1" applyBorder="1" applyAlignment="1" applyProtection="1">
      <alignment horizontal="left" vertical="center" wrapText="1" indent="1"/>
      <protection hidden="1"/>
    </xf>
    <xf numFmtId="0" fontId="26" fillId="4" borderId="4" xfId="0" applyFont="1" applyFill="1" applyBorder="1" applyAlignment="1" applyProtection="1">
      <alignment horizontal="left" vertical="center" wrapText="1" indent="1"/>
      <protection hidden="1"/>
    </xf>
    <xf numFmtId="0" fontId="36" fillId="4" borderId="3" xfId="0" applyFont="1" applyFill="1" applyBorder="1" applyAlignment="1" applyProtection="1">
      <alignment vertical="center"/>
      <protection hidden="1"/>
    </xf>
    <xf numFmtId="0" fontId="36" fillId="4" borderId="5" xfId="0" applyFont="1" applyFill="1" applyBorder="1" applyAlignment="1" applyProtection="1">
      <alignment vertical="center"/>
      <protection hidden="1"/>
    </xf>
    <xf numFmtId="0" fontId="36" fillId="4" borderId="3" xfId="0" applyFont="1" applyFill="1" applyBorder="1" applyAlignment="1" applyProtection="1">
      <alignment vertical="center" wrapText="1"/>
      <protection hidden="1"/>
    </xf>
    <xf numFmtId="0" fontId="36" fillId="4" borderId="5" xfId="0" applyFont="1" applyFill="1" applyBorder="1" applyAlignment="1" applyProtection="1">
      <alignment vertical="center" wrapText="1"/>
      <protection hidden="1"/>
    </xf>
    <xf numFmtId="0" fontId="36" fillId="4" borderId="5" xfId="0" applyFont="1" applyFill="1" applyBorder="1" applyAlignment="1" applyProtection="1">
      <alignment horizontal="center" vertical="center"/>
      <protection hidden="1"/>
    </xf>
    <xf numFmtId="0" fontId="26" fillId="2" borderId="2" xfId="0" applyFont="1" applyFill="1" applyBorder="1" applyAlignment="1" applyProtection="1">
      <alignment horizontal="center" vertical="center"/>
      <protection hidden="1"/>
    </xf>
    <xf numFmtId="0" fontId="26" fillId="2" borderId="3" xfId="0" applyFont="1" applyFill="1" applyBorder="1" applyAlignment="1" applyProtection="1">
      <alignment vertical="center" wrapText="1"/>
      <protection locked="0"/>
    </xf>
    <xf numFmtId="0" fontId="26" fillId="2" borderId="35" xfId="0" applyFont="1" applyFill="1" applyBorder="1" applyAlignment="1" applyProtection="1">
      <alignment horizontal="center" vertical="center" wrapText="1"/>
      <protection locked="0"/>
    </xf>
    <xf numFmtId="0" fontId="37" fillId="2" borderId="3" xfId="4" applyFont="1" applyFill="1" applyBorder="1" applyAlignment="1" applyProtection="1">
      <alignment vertical="center" wrapText="1"/>
      <protection locked="0"/>
    </xf>
    <xf numFmtId="0" fontId="26" fillId="2" borderId="3" xfId="0" applyFont="1" applyFill="1" applyBorder="1" applyAlignment="1" applyProtection="1">
      <protection locked="0"/>
    </xf>
    <xf numFmtId="0" fontId="26" fillId="2" borderId="3" xfId="0" applyFont="1" applyFill="1" applyBorder="1" applyAlignment="1" applyProtection="1">
      <alignment horizontal="left" indent="1"/>
      <protection locked="0"/>
    </xf>
    <xf numFmtId="0" fontId="26" fillId="2" borderId="3" xfId="0" applyFont="1" applyFill="1" applyBorder="1" applyAlignment="1" applyProtection="1">
      <alignment horizontal="left" indent="1"/>
      <protection locked="0"/>
    </xf>
    <xf numFmtId="0" fontId="26" fillId="2" borderId="5" xfId="0" applyFont="1" applyFill="1" applyBorder="1" applyAlignment="1" applyProtection="1">
      <alignment horizontal="left" indent="1"/>
      <protection locked="0"/>
    </xf>
    <xf numFmtId="0" fontId="26" fillId="2" borderId="4" xfId="0" applyFont="1" applyFill="1" applyBorder="1" applyAlignment="1" applyProtection="1">
      <alignment horizontal="left" indent="1"/>
      <protection locked="0"/>
    </xf>
    <xf numFmtId="0" fontId="36" fillId="4" borderId="21" xfId="0" applyFont="1" applyFill="1" applyBorder="1" applyAlignment="1" applyProtection="1">
      <alignment vertical="center" wrapText="1"/>
      <protection hidden="1"/>
    </xf>
    <xf numFmtId="0" fontId="36" fillId="4" borderId="3" xfId="0" applyFont="1" applyFill="1" applyBorder="1" applyAlignment="1" applyProtection="1">
      <alignment vertical="center" wrapText="1" readingOrder="1"/>
      <protection hidden="1"/>
    </xf>
    <xf numFmtId="0" fontId="36" fillId="4" borderId="4" xfId="0" applyFont="1" applyFill="1" applyBorder="1" applyAlignment="1" applyProtection="1">
      <alignment vertical="center" wrapText="1" readingOrder="1"/>
      <protection hidden="1"/>
    </xf>
    <xf numFmtId="0" fontId="26" fillId="4" borderId="3" xfId="0" applyFont="1" applyFill="1" applyBorder="1" applyAlignment="1" applyProtection="1">
      <alignment vertical="center" wrapText="1" readingOrder="1"/>
      <protection hidden="1"/>
    </xf>
    <xf numFmtId="0" fontId="26" fillId="4" borderId="20" xfId="0" applyFont="1" applyFill="1" applyBorder="1" applyAlignment="1" applyProtection="1">
      <alignment horizontal="center" vertical="center" wrapText="1"/>
      <protection hidden="1"/>
    </xf>
    <xf numFmtId="0" fontId="26" fillId="4" borderId="3" xfId="0" applyFont="1" applyFill="1" applyBorder="1" applyAlignment="1" applyProtection="1">
      <alignment horizontal="center" vertical="center" wrapText="1"/>
      <protection hidden="1"/>
    </xf>
    <xf numFmtId="0" fontId="26" fillId="2" borderId="15" xfId="0" applyFont="1" applyFill="1" applyBorder="1" applyAlignment="1" applyProtection="1">
      <alignment horizontal="center"/>
      <protection hidden="1"/>
    </xf>
    <xf numFmtId="0" fontId="26" fillId="2" borderId="3" xfId="0" applyFont="1" applyFill="1" applyBorder="1" applyAlignment="1" applyProtection="1">
      <alignment vertical="center"/>
      <protection hidden="1"/>
    </xf>
    <xf numFmtId="0" fontId="26" fillId="2" borderId="3" xfId="0" applyFont="1" applyFill="1" applyBorder="1" applyAlignment="1" applyProtection="1">
      <alignment wrapText="1"/>
      <protection hidden="1"/>
    </xf>
    <xf numFmtId="0" fontId="26" fillId="2" borderId="3" xfId="0" applyFont="1" applyFill="1" applyBorder="1" applyAlignment="1" applyProtection="1">
      <alignment wrapText="1" readingOrder="1"/>
      <protection hidden="1"/>
    </xf>
    <xf numFmtId="0" fontId="26" fillId="2" borderId="2" xfId="0" applyFont="1" applyFill="1" applyBorder="1" applyAlignment="1" applyProtection="1">
      <alignment horizontal="center" vertical="top"/>
      <protection hidden="1"/>
    </xf>
    <xf numFmtId="0" fontId="26" fillId="2" borderId="16" xfId="0" applyFont="1" applyFill="1" applyBorder="1" applyAlignment="1" applyProtection="1">
      <alignment horizontal="right"/>
      <protection hidden="1"/>
    </xf>
    <xf numFmtId="0" fontId="26" fillId="2" borderId="3" xfId="0" applyFont="1" applyFill="1" applyBorder="1" applyAlignment="1" applyProtection="1">
      <alignment readingOrder="1"/>
      <protection hidden="1"/>
    </xf>
    <xf numFmtId="0" fontId="26" fillId="2" borderId="18" xfId="0" applyFont="1" applyFill="1" applyBorder="1" applyAlignment="1" applyProtection="1">
      <alignment horizontal="center"/>
      <protection hidden="1"/>
    </xf>
    <xf numFmtId="0" fontId="26" fillId="2" borderId="3" xfId="0" applyFont="1" applyFill="1" applyBorder="1" applyAlignment="1" applyProtection="1">
      <alignment horizontal="center"/>
      <protection hidden="1"/>
    </xf>
    <xf numFmtId="0" fontId="26" fillId="2" borderId="2" xfId="0" applyFont="1" applyFill="1" applyBorder="1" applyAlignment="1" applyProtection="1">
      <alignment horizontal="center"/>
      <protection hidden="1"/>
    </xf>
    <xf numFmtId="0" fontId="26" fillId="2" borderId="2" xfId="0" quotePrefix="1" applyFont="1" applyFill="1" applyBorder="1" applyProtection="1">
      <protection hidden="1"/>
    </xf>
    <xf numFmtId="0" fontId="26"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left" vertical="center" wrapText="1" indent="1"/>
      <protection hidden="1"/>
    </xf>
    <xf numFmtId="0" fontId="26" fillId="2" borderId="0" xfId="0" applyFont="1" applyFill="1" applyBorder="1" applyAlignment="1" applyProtection="1">
      <alignment horizontal="center"/>
      <protection hidden="1"/>
    </xf>
    <xf numFmtId="0" fontId="26" fillId="2" borderId="0" xfId="0" applyFont="1" applyFill="1" applyBorder="1" applyAlignment="1" applyProtection="1">
      <protection hidden="1"/>
    </xf>
    <xf numFmtId="0" fontId="26" fillId="2" borderId="0" xfId="0" applyFont="1" applyFill="1" applyBorder="1" applyAlignment="1" applyProtection="1">
      <alignment vertical="center"/>
      <protection hidden="1"/>
    </xf>
    <xf numFmtId="0" fontId="26" fillId="2" borderId="0" xfId="0" applyFont="1" applyFill="1" applyBorder="1" applyAlignment="1" applyProtection="1">
      <alignment wrapText="1" readingOrder="1"/>
      <protection hidden="1"/>
    </xf>
    <xf numFmtId="0" fontId="26" fillId="2" borderId="0" xfId="0" applyFont="1" applyFill="1" applyBorder="1" applyAlignment="1" applyProtection="1">
      <alignment horizontal="center" vertical="top"/>
      <protection hidden="1"/>
    </xf>
    <xf numFmtId="0" fontId="26" fillId="2" borderId="0" xfId="0" applyFont="1" applyFill="1" applyBorder="1" applyAlignment="1" applyProtection="1">
      <alignment horizontal="right"/>
      <protection hidden="1"/>
    </xf>
    <xf numFmtId="0" fontId="26" fillId="2" borderId="0" xfId="0" applyFont="1" applyFill="1" applyBorder="1" applyAlignment="1" applyProtection="1">
      <alignment readingOrder="1"/>
      <protection hidden="1"/>
    </xf>
    <xf numFmtId="0" fontId="26" fillId="4" borderId="18" xfId="0" applyFont="1" applyFill="1" applyBorder="1" applyAlignment="1" applyProtection="1">
      <alignment horizontal="center" vertical="center"/>
      <protection hidden="1"/>
    </xf>
    <xf numFmtId="0" fontId="26" fillId="4" borderId="18" xfId="0" applyFont="1" applyFill="1" applyBorder="1" applyAlignment="1" applyProtection="1">
      <alignment horizontal="center" vertical="center" wrapText="1"/>
      <protection hidden="1"/>
    </xf>
    <xf numFmtId="0" fontId="26" fillId="4" borderId="16" xfId="0" applyFont="1" applyFill="1" applyBorder="1" applyAlignment="1" applyProtection="1">
      <alignment horizontal="center" vertical="center" wrapText="1"/>
      <protection hidden="1"/>
    </xf>
    <xf numFmtId="0" fontId="36" fillId="4" borderId="4" xfId="0" applyFont="1" applyFill="1" applyBorder="1" applyAlignment="1" applyProtection="1">
      <alignment vertical="center"/>
      <protection hidden="1"/>
    </xf>
    <xf numFmtId="0" fontId="36" fillId="4" borderId="4" xfId="0" applyFont="1" applyFill="1" applyBorder="1" applyAlignment="1" applyProtection="1">
      <alignment vertical="center" wrapText="1"/>
      <protection hidden="1"/>
    </xf>
    <xf numFmtId="0" fontId="26" fillId="4" borderId="10" xfId="0" applyFont="1" applyFill="1" applyBorder="1" applyAlignment="1" applyProtection="1">
      <alignment horizontal="center" vertical="center"/>
      <protection hidden="1"/>
    </xf>
    <xf numFmtId="0" fontId="26" fillId="4" borderId="10"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3" xfId="0" applyFont="1" applyFill="1" applyBorder="1" applyAlignment="1" applyProtection="1">
      <alignment horizontal="center" vertical="center"/>
      <protection hidden="1"/>
    </xf>
    <xf numFmtId="0" fontId="36" fillId="4" borderId="3" xfId="0" applyFont="1" applyFill="1" applyBorder="1" applyAlignment="1" applyProtection="1">
      <alignment horizontal="center" vertical="center" wrapText="1" readingOrder="1"/>
      <protection hidden="1"/>
    </xf>
    <xf numFmtId="14" fontId="26" fillId="2" borderId="2" xfId="0" applyNumberFormat="1" applyFont="1" applyFill="1" applyBorder="1" applyAlignment="1" applyProtection="1">
      <alignment horizontal="center" vertical="center" wrapText="1"/>
      <protection locked="0"/>
    </xf>
    <xf numFmtId="14" fontId="26" fillId="2" borderId="10" xfId="0" applyNumberFormat="1" applyFont="1" applyFill="1" applyBorder="1" applyAlignment="1" applyProtection="1">
      <alignment horizontal="center" vertical="center" wrapText="1"/>
      <protection hidden="1"/>
    </xf>
    <xf numFmtId="0" fontId="26" fillId="2" borderId="10" xfId="0" applyFont="1" applyFill="1" applyBorder="1" applyAlignment="1" applyProtection="1">
      <alignment horizontal="center" vertical="center" wrapText="1"/>
      <protection locked="0"/>
    </xf>
    <xf numFmtId="0" fontId="26" fillId="2" borderId="15" xfId="0" applyFont="1" applyFill="1" applyBorder="1" applyAlignment="1" applyProtection="1">
      <alignment horizontal="center"/>
      <protection locked="0"/>
    </xf>
    <xf numFmtId="0" fontId="26" fillId="2" borderId="3" xfId="0" applyFont="1" applyFill="1" applyBorder="1" applyAlignment="1" applyProtection="1">
      <alignment horizontal="center"/>
      <protection locked="0"/>
    </xf>
    <xf numFmtId="0" fontId="26" fillId="2" borderId="3"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wrapText="1"/>
      <protection locked="0"/>
    </xf>
    <xf numFmtId="0" fontId="26" fillId="2" borderId="3" xfId="0" applyFont="1" applyFill="1" applyBorder="1" applyAlignment="1" applyProtection="1">
      <alignment horizontal="center" readingOrder="1"/>
      <protection locked="0"/>
    </xf>
    <xf numFmtId="0" fontId="26" fillId="2" borderId="15" xfId="0" applyFont="1" applyFill="1" applyBorder="1" applyAlignment="1" applyProtection="1">
      <alignment horizontal="left" vertical="top"/>
      <protection locked="0"/>
    </xf>
    <xf numFmtId="0" fontId="26" fillId="2" borderId="2"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left" wrapText="1" indent="1" readingOrder="1"/>
      <protection locked="0"/>
    </xf>
    <xf numFmtId="0" fontId="26" fillId="2" borderId="19" xfId="0" applyFont="1" applyFill="1" applyBorder="1" applyAlignment="1" applyProtection="1">
      <alignment horizontal="center"/>
      <protection locked="0"/>
    </xf>
    <xf numFmtId="0" fontId="38" fillId="2" borderId="0" xfId="0" applyFont="1" applyFill="1" applyBorder="1" applyAlignment="1">
      <alignment horizontal="left" vertical="center" indent="3"/>
    </xf>
    <xf numFmtId="8" fontId="26" fillId="2" borderId="0" xfId="0" applyNumberFormat="1" applyFont="1" applyFill="1" applyBorder="1" applyAlignment="1" applyProtection="1"/>
    <xf numFmtId="14" fontId="26" fillId="2" borderId="2" xfId="0" applyNumberFormat="1"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protection hidden="1"/>
    </xf>
    <xf numFmtId="0" fontId="26" fillId="2" borderId="3" xfId="0" applyFont="1" applyFill="1" applyBorder="1" applyAlignment="1" applyProtection="1">
      <alignment horizontal="center" wrapText="1"/>
      <protection hidden="1"/>
    </xf>
    <xf numFmtId="0" fontId="26" fillId="2" borderId="3" xfId="0" applyFont="1" applyFill="1" applyBorder="1" applyAlignment="1" applyProtection="1">
      <alignment horizontal="left" wrapText="1" indent="1" readingOrder="1"/>
      <protection hidden="1"/>
    </xf>
    <xf numFmtId="0" fontId="26" fillId="2" borderId="4" xfId="0" applyFont="1" applyFill="1" applyBorder="1" applyAlignment="1" applyProtection="1">
      <alignment horizontal="right"/>
      <protection hidden="1"/>
    </xf>
    <xf numFmtId="0" fontId="26" fillId="2" borderId="22" xfId="0" applyFont="1" applyFill="1" applyBorder="1" applyAlignment="1" applyProtection="1">
      <alignment horizontal="left" vertical="top" wrapText="1" indent="1"/>
      <protection hidden="1"/>
    </xf>
    <xf numFmtId="0" fontId="26" fillId="2" borderId="0" xfId="0" applyFont="1" applyFill="1" applyBorder="1" applyAlignment="1" applyProtection="1">
      <alignment horizontal="left" vertical="top" wrapText="1" indent="1"/>
      <protection hidden="1"/>
    </xf>
    <xf numFmtId="0" fontId="26" fillId="2" borderId="2" xfId="0" applyFont="1" applyFill="1" applyBorder="1" applyAlignment="1" applyProtection="1">
      <alignment horizontal="right"/>
      <protection hidden="1"/>
    </xf>
    <xf numFmtId="0" fontId="26" fillId="4" borderId="2" xfId="0" applyFont="1" applyFill="1" applyBorder="1" applyAlignment="1" applyProtection="1">
      <alignment horizontal="center" vertical="center" wrapText="1" readingOrder="1"/>
      <protection hidden="1"/>
    </xf>
    <xf numFmtId="0" fontId="26" fillId="4" borderId="4" xfId="0" applyFont="1" applyFill="1" applyBorder="1" applyAlignment="1" applyProtection="1">
      <alignment horizontal="center" vertical="center" wrapText="1"/>
      <protection hidden="1"/>
    </xf>
    <xf numFmtId="0" fontId="26" fillId="4" borderId="2" xfId="0" applyFont="1" applyFill="1" applyBorder="1" applyAlignment="1" applyProtection="1">
      <alignment vertical="center" wrapText="1"/>
      <protection hidden="1"/>
    </xf>
    <xf numFmtId="0" fontId="36" fillId="4" borderId="3" xfId="0" applyFont="1" applyFill="1" applyBorder="1" applyAlignment="1" applyProtection="1">
      <alignment horizontal="center" vertical="center" wrapText="1" readingOrder="1"/>
      <protection hidden="1"/>
    </xf>
    <xf numFmtId="0" fontId="36" fillId="4" borderId="4" xfId="0" applyFont="1" applyFill="1" applyBorder="1" applyAlignment="1" applyProtection="1">
      <alignment horizontal="center" vertical="center" wrapText="1" readingOrder="1"/>
      <protection hidden="1"/>
    </xf>
    <xf numFmtId="0" fontId="26" fillId="2" borderId="3" xfId="0" applyFont="1" applyFill="1" applyBorder="1" applyAlignment="1" applyProtection="1">
      <alignment readingOrder="1"/>
      <protection locked="0"/>
    </xf>
    <xf numFmtId="0" fontId="26" fillId="2" borderId="18" xfId="0" applyFont="1" applyFill="1" applyBorder="1" applyAlignment="1" applyProtection="1">
      <alignment horizontal="center"/>
      <protection locked="0"/>
    </xf>
    <xf numFmtId="0" fontId="26" fillId="2" borderId="2" xfId="0" applyFont="1" applyFill="1" applyBorder="1" applyAlignment="1" applyProtection="1">
      <alignment horizontal="center"/>
      <protection locked="0"/>
    </xf>
    <xf numFmtId="0" fontId="26" fillId="2" borderId="22" xfId="0" applyFont="1" applyFill="1" applyBorder="1" applyAlignment="1" applyProtection="1">
      <alignment horizontal="left" wrapText="1" indent="1"/>
      <protection hidden="1"/>
    </xf>
    <xf numFmtId="0" fontId="26" fillId="2" borderId="0" xfId="0" applyFont="1" applyFill="1" applyBorder="1" applyAlignment="1" applyProtection="1">
      <alignment horizontal="left" wrapText="1" indent="1"/>
      <protection hidden="1"/>
    </xf>
    <xf numFmtId="0" fontId="26" fillId="2" borderId="2" xfId="0" applyFont="1" applyFill="1" applyBorder="1" applyAlignment="1" applyProtection="1">
      <alignment horizontal="center"/>
      <protection hidden="1"/>
    </xf>
    <xf numFmtId="0" fontId="26" fillId="11" borderId="54" xfId="0" applyFont="1" applyFill="1" applyBorder="1" applyAlignment="1">
      <alignment vertical="center" wrapText="1"/>
    </xf>
    <xf numFmtId="0" fontId="26" fillId="2" borderId="22" xfId="0" applyFont="1" applyFill="1" applyBorder="1" applyAlignment="1" applyProtection="1">
      <alignment horizontal="left" vertical="center" wrapText="1" indent="1"/>
      <protection hidden="1"/>
    </xf>
    <xf numFmtId="0" fontId="26" fillId="2" borderId="0" xfId="0" applyFont="1" applyFill="1" applyBorder="1" applyAlignment="1" applyProtection="1">
      <alignment horizontal="left" vertical="center" wrapText="1" indent="1"/>
      <protection hidden="1"/>
    </xf>
    <xf numFmtId="0" fontId="26" fillId="2" borderId="0" xfId="0" applyFont="1" applyFill="1" applyAlignment="1" applyProtection="1">
      <alignment horizontal="center" vertical="center"/>
    </xf>
    <xf numFmtId="0" fontId="26" fillId="2" borderId="0" xfId="0" applyFont="1" applyFill="1" applyBorder="1" applyAlignment="1" applyProtection="1">
      <alignment horizontal="left" wrapText="1" indent="1"/>
      <protection hidden="1"/>
    </xf>
    <xf numFmtId="0" fontId="26" fillId="4" borderId="3" xfId="0" applyFont="1" applyFill="1" applyBorder="1" applyAlignment="1" applyProtection="1">
      <alignment horizontal="center" vertical="center" wrapText="1"/>
      <protection hidden="1"/>
    </xf>
    <xf numFmtId="0" fontId="26" fillId="4" borderId="5" xfId="0" applyFont="1" applyFill="1" applyBorder="1" applyAlignment="1" applyProtection="1">
      <alignment horizontal="center" vertical="center" wrapText="1"/>
      <protection hidden="1"/>
    </xf>
    <xf numFmtId="0" fontId="26" fillId="4" borderId="4" xfId="0" applyFont="1" applyFill="1" applyBorder="1" applyAlignment="1" applyProtection="1">
      <alignment horizontal="center" vertical="center" wrapText="1"/>
      <protection hidden="1"/>
    </xf>
    <xf numFmtId="0" fontId="26" fillId="4"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wrapText="1"/>
      <protection hidden="1"/>
    </xf>
    <xf numFmtId="0" fontId="26" fillId="2" borderId="5" xfId="0" applyFont="1" applyFill="1" applyBorder="1" applyAlignment="1" applyProtection="1">
      <alignment horizontal="center" wrapText="1"/>
      <protection hidden="1"/>
    </xf>
    <xf numFmtId="0" fontId="26" fillId="2" borderId="4" xfId="0" applyFont="1" applyFill="1" applyBorder="1" applyAlignment="1" applyProtection="1">
      <alignment horizontal="center" wrapText="1"/>
      <protection hidden="1"/>
    </xf>
    <xf numFmtId="0" fontId="26" fillId="2" borderId="2" xfId="0" applyFont="1" applyFill="1" applyBorder="1" applyAlignment="1" applyProtection="1">
      <alignment horizontal="center" wrapText="1" readingOrder="1"/>
      <protection hidden="1"/>
    </xf>
    <xf numFmtId="0" fontId="26" fillId="2" borderId="0" xfId="0" applyFont="1" applyFill="1" applyBorder="1" applyAlignment="1" applyProtection="1">
      <alignment horizontal="center"/>
      <protection locked="0"/>
    </xf>
    <xf numFmtId="0" fontId="36" fillId="4" borderId="3" xfId="0" applyFont="1" applyFill="1" applyBorder="1" applyAlignment="1" applyProtection="1">
      <alignment horizontal="left" vertical="center" wrapText="1"/>
      <protection hidden="1"/>
    </xf>
    <xf numFmtId="0" fontId="36" fillId="4" borderId="4" xfId="0" applyFont="1" applyFill="1" applyBorder="1" applyAlignment="1" applyProtection="1">
      <alignment horizontal="left" vertical="center" wrapText="1"/>
      <protection hidden="1"/>
    </xf>
    <xf numFmtId="0" fontId="26" fillId="4" borderId="15" xfId="0" applyFont="1" applyFill="1" applyBorder="1" applyAlignment="1" applyProtection="1">
      <alignment horizontal="center" vertical="center" wrapText="1"/>
      <protection hidden="1"/>
    </xf>
    <xf numFmtId="164" fontId="26" fillId="2" borderId="2" xfId="0" applyNumberFormat="1" applyFont="1" applyFill="1" applyBorder="1" applyAlignment="1" applyProtection="1">
      <alignment horizontal="center" vertical="center"/>
      <protection hidden="1"/>
    </xf>
    <xf numFmtId="164" fontId="26" fillId="2" borderId="3" xfId="0" applyNumberFormat="1" applyFont="1" applyFill="1" applyBorder="1" applyAlignment="1" applyProtection="1">
      <alignment horizontal="center" vertical="center"/>
      <protection hidden="1"/>
    </xf>
    <xf numFmtId="164" fontId="26" fillId="2" borderId="2" xfId="0" applyNumberFormat="1" applyFont="1" applyFill="1" applyBorder="1" applyAlignment="1" applyProtection="1">
      <alignment horizontal="center" vertical="center" wrapText="1"/>
      <protection hidden="1"/>
    </xf>
    <xf numFmtId="0" fontId="26" fillId="2" borderId="0" xfId="0" applyFont="1" applyFill="1" applyBorder="1" applyAlignment="1" applyProtection="1">
      <alignment horizontal="center" wrapText="1"/>
      <protection hidden="1"/>
    </xf>
    <xf numFmtId="0" fontId="36" fillId="2" borderId="0"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protection hidden="1"/>
    </xf>
    <xf numFmtId="164" fontId="26" fillId="4" borderId="3" xfId="0" applyNumberFormat="1" applyFont="1" applyFill="1" applyBorder="1" applyAlignment="1" applyProtection="1">
      <alignment horizontal="center"/>
      <protection hidden="1"/>
    </xf>
    <xf numFmtId="164" fontId="26" fillId="4" borderId="2" xfId="0" applyNumberFormat="1" applyFont="1" applyFill="1" applyBorder="1" applyAlignment="1" applyProtection="1">
      <alignment horizontal="center"/>
      <protection hidden="1"/>
    </xf>
    <xf numFmtId="0" fontId="26" fillId="2" borderId="11" xfId="0" applyFont="1" applyFill="1" applyBorder="1" applyProtection="1">
      <protection hidden="1"/>
    </xf>
    <xf numFmtId="0" fontId="26" fillId="2" borderId="1" xfId="0" applyFont="1" applyFill="1" applyBorder="1" applyProtection="1">
      <protection hidden="1"/>
    </xf>
    <xf numFmtId="0" fontId="26" fillId="2" borderId="1" xfId="0" applyFont="1" applyFill="1" applyBorder="1" applyAlignment="1" applyProtection="1">
      <alignment wrapText="1"/>
      <protection hidden="1"/>
    </xf>
    <xf numFmtId="0" fontId="26" fillId="2" borderId="12" xfId="0" applyFont="1" applyFill="1" applyBorder="1" applyProtection="1">
      <protection hidden="1"/>
    </xf>
    <xf numFmtId="0" fontId="26" fillId="4" borderId="13" xfId="0" applyFont="1" applyFill="1" applyBorder="1" applyProtection="1">
      <protection hidden="1"/>
    </xf>
    <xf numFmtId="0" fontId="26" fillId="4" borderId="6" xfId="0" applyFont="1" applyFill="1" applyBorder="1" applyProtection="1">
      <protection hidden="1"/>
    </xf>
    <xf numFmtId="0" fontId="26" fillId="4" borderId="8" xfId="0" applyFont="1" applyFill="1" applyBorder="1" applyProtection="1">
      <protection hidden="1"/>
    </xf>
    <xf numFmtId="0" fontId="26" fillId="4" borderId="7" xfId="0" applyFont="1" applyFill="1" applyBorder="1" applyProtection="1">
      <protection hidden="1"/>
    </xf>
    <xf numFmtId="0" fontId="36" fillId="10" borderId="3" xfId="0" applyFont="1" applyFill="1" applyBorder="1" applyAlignment="1" applyProtection="1">
      <alignment vertical="center"/>
      <protection hidden="1"/>
    </xf>
    <xf numFmtId="0" fontId="26" fillId="10" borderId="5" xfId="0" applyFont="1" applyFill="1" applyBorder="1" applyAlignment="1" applyProtection="1">
      <alignment vertical="center"/>
      <protection hidden="1"/>
    </xf>
    <xf numFmtId="0" fontId="26" fillId="10" borderId="4" xfId="0" applyFont="1" applyFill="1" applyBorder="1" applyAlignment="1" applyProtection="1">
      <alignment vertical="center"/>
      <protection hidden="1"/>
    </xf>
    <xf numFmtId="0" fontId="26" fillId="4" borderId="9" xfId="0" applyFont="1" applyFill="1" applyBorder="1" applyProtection="1">
      <protection hidden="1"/>
    </xf>
    <xf numFmtId="0" fontId="36" fillId="4" borderId="2" xfId="0" applyFont="1" applyFill="1" applyBorder="1" applyAlignment="1" applyProtection="1">
      <alignment horizontal="center" vertical="center" wrapText="1"/>
      <protection hidden="1"/>
    </xf>
    <xf numFmtId="0" fontId="36" fillId="4" borderId="3" xfId="0" applyFont="1" applyFill="1" applyBorder="1" applyAlignment="1" applyProtection="1">
      <alignment horizontal="center" vertical="center" wrapText="1"/>
      <protection hidden="1"/>
    </xf>
    <xf numFmtId="0" fontId="36" fillId="4" borderId="3" xfId="0" applyFont="1" applyFill="1" applyBorder="1" applyAlignment="1" applyProtection="1">
      <alignment horizontal="left" vertical="center" wrapText="1" indent="1"/>
      <protection hidden="1"/>
    </xf>
    <xf numFmtId="0" fontId="36" fillId="4" borderId="4" xfId="0" applyFont="1" applyFill="1" applyBorder="1" applyAlignment="1" applyProtection="1">
      <alignment horizontal="left" vertical="center" wrapText="1" indent="1"/>
      <protection hidden="1"/>
    </xf>
    <xf numFmtId="0" fontId="36" fillId="4" borderId="4" xfId="0" applyFont="1" applyFill="1" applyBorder="1" applyAlignment="1" applyProtection="1">
      <alignment horizontal="center" vertical="center" wrapText="1"/>
      <protection hidden="1"/>
    </xf>
    <xf numFmtId="165" fontId="26" fillId="2" borderId="2" xfId="0" applyNumberFormat="1" applyFont="1" applyFill="1" applyBorder="1" applyAlignment="1" applyProtection="1">
      <alignment horizontal="center" vertical="center"/>
      <protection hidden="1"/>
    </xf>
    <xf numFmtId="1" fontId="26" fillId="2" borderId="3" xfId="0" applyNumberFormat="1" applyFont="1" applyFill="1" applyBorder="1" applyAlignment="1" applyProtection="1">
      <alignment horizontal="center" vertical="center"/>
      <protection locked="0"/>
    </xf>
    <xf numFmtId="14" fontId="26" fillId="2" borderId="3" xfId="0" applyNumberFormat="1" applyFont="1" applyFill="1" applyBorder="1" applyAlignment="1" applyProtection="1">
      <alignment vertical="center"/>
      <protection locked="0"/>
    </xf>
    <xf numFmtId="167" fontId="26" fillId="2" borderId="3" xfId="0" applyNumberFormat="1" applyFont="1" applyFill="1" applyBorder="1" applyAlignment="1" applyProtection="1">
      <alignment vertical="center"/>
      <protection locked="0"/>
    </xf>
    <xf numFmtId="1" fontId="26" fillId="2" borderId="2" xfId="0" applyNumberFormat="1" applyFont="1" applyFill="1" applyBorder="1" applyAlignment="1" applyProtection="1">
      <alignment horizontal="center" vertical="center"/>
      <protection locked="0"/>
    </xf>
    <xf numFmtId="165" fontId="26" fillId="2" borderId="3" xfId="0" applyNumberFormat="1" applyFont="1" applyFill="1" applyBorder="1" applyAlignment="1" applyProtection="1">
      <alignment horizontal="left" vertical="center" indent="1"/>
      <protection locked="0"/>
    </xf>
    <xf numFmtId="165" fontId="26" fillId="2" borderId="4" xfId="0" applyNumberFormat="1" applyFont="1" applyFill="1" applyBorder="1" applyAlignment="1" applyProtection="1">
      <alignment horizontal="left" vertical="center" indent="1"/>
      <protection locked="0"/>
    </xf>
    <xf numFmtId="1" fontId="26" fillId="2" borderId="4" xfId="0" applyNumberFormat="1"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hidden="1"/>
    </xf>
    <xf numFmtId="0" fontId="26" fillId="4" borderId="11" xfId="0" applyFont="1" applyFill="1" applyBorder="1" applyProtection="1">
      <protection hidden="1"/>
    </xf>
    <xf numFmtId="0" fontId="26" fillId="4" borderId="1" xfId="0" applyFont="1" applyFill="1" applyBorder="1" applyProtection="1">
      <protection hidden="1"/>
    </xf>
    <xf numFmtId="0" fontId="26" fillId="4" borderId="12" xfId="0" applyFont="1" applyFill="1" applyBorder="1" applyProtection="1">
      <protection hidden="1"/>
    </xf>
    <xf numFmtId="0" fontId="26" fillId="4" borderId="15" xfId="0" applyFont="1" applyFill="1" applyBorder="1" applyAlignment="1" applyProtection="1">
      <alignment horizontal="center" vertical="center"/>
      <protection hidden="1"/>
    </xf>
    <xf numFmtId="0" fontId="26" fillId="4" borderId="16" xfId="0" applyFont="1" applyFill="1" applyBorder="1" applyAlignment="1" applyProtection="1">
      <alignment horizontal="center" vertical="center"/>
      <protection hidden="1"/>
    </xf>
    <xf numFmtId="0" fontId="26" fillId="4" borderId="22" xfId="0" applyFont="1" applyFill="1" applyBorder="1" applyAlignment="1" applyProtection="1">
      <alignment horizontal="center" vertical="center"/>
      <protection hidden="1"/>
    </xf>
    <xf numFmtId="0" fontId="26" fillId="4" borderId="0" xfId="0" applyFont="1" applyFill="1" applyBorder="1" applyAlignment="1" applyProtection="1">
      <alignment horizontal="center" vertical="center"/>
      <protection hidden="1"/>
    </xf>
    <xf numFmtId="0" fontId="26" fillId="4" borderId="23" xfId="0" applyFont="1" applyFill="1" applyBorder="1" applyAlignment="1" applyProtection="1">
      <alignment horizontal="center" vertical="center"/>
      <protection hidden="1"/>
    </xf>
    <xf numFmtId="0" fontId="26" fillId="2" borderId="2" xfId="0" applyFont="1" applyFill="1" applyBorder="1" applyAlignment="1" applyProtection="1">
      <alignment horizontal="center" vertical="center"/>
      <protection hidden="1"/>
    </xf>
    <xf numFmtId="0" fontId="26" fillId="2" borderId="0" xfId="0" applyFont="1" applyFill="1" applyBorder="1" applyAlignment="1" applyProtection="1">
      <alignment vertical="top" wrapText="1"/>
      <protection hidden="1"/>
    </xf>
    <xf numFmtId="14" fontId="26" fillId="2" borderId="0" xfId="0" applyNumberFormat="1" applyFont="1" applyFill="1" applyBorder="1" applyAlignment="1" applyProtection="1">
      <alignment horizontal="left" indent="1"/>
      <protection hidden="1"/>
    </xf>
    <xf numFmtId="14" fontId="26" fillId="2" borderId="0" xfId="0" applyNumberFormat="1" applyFont="1" applyFill="1" applyProtection="1">
      <protection hidden="1"/>
    </xf>
    <xf numFmtId="0" fontId="36" fillId="6" borderId="3" xfId="0" applyFont="1" applyFill="1" applyBorder="1" applyProtection="1">
      <protection hidden="1"/>
    </xf>
    <xf numFmtId="0" fontId="36" fillId="6" borderId="5" xfId="0" applyFont="1" applyFill="1" applyBorder="1" applyProtection="1">
      <protection hidden="1"/>
    </xf>
    <xf numFmtId="0" fontId="36" fillId="6" borderId="4" xfId="0" applyFont="1" applyFill="1" applyBorder="1" applyProtection="1">
      <protection hidden="1"/>
    </xf>
    <xf numFmtId="0" fontId="36" fillId="9" borderId="3" xfId="0" applyFont="1" applyFill="1" applyBorder="1" applyAlignment="1" applyProtection="1">
      <alignment vertical="center"/>
      <protection hidden="1"/>
    </xf>
    <xf numFmtId="0" fontId="26" fillId="9" borderId="5" xfId="0" applyFont="1" applyFill="1" applyBorder="1" applyAlignment="1" applyProtection="1">
      <alignment vertical="center"/>
      <protection hidden="1"/>
    </xf>
    <xf numFmtId="0" fontId="26" fillId="9" borderId="4" xfId="0" applyFont="1" applyFill="1" applyBorder="1" applyAlignment="1" applyProtection="1">
      <alignment vertical="center"/>
      <protection hidden="1"/>
    </xf>
    <xf numFmtId="0" fontId="36" fillId="9" borderId="3" xfId="0" applyFont="1" applyFill="1" applyBorder="1" applyProtection="1">
      <protection hidden="1"/>
    </xf>
    <xf numFmtId="0" fontId="26" fillId="9" borderId="5" xfId="0" applyFont="1" applyFill="1" applyBorder="1" applyProtection="1">
      <protection hidden="1"/>
    </xf>
    <xf numFmtId="0" fontId="26" fillId="9" borderId="4" xfId="0" applyFont="1" applyFill="1" applyBorder="1" applyProtection="1">
      <protection hidden="1"/>
    </xf>
    <xf numFmtId="0" fontId="36" fillId="2" borderId="2" xfId="0" applyFont="1" applyFill="1" applyBorder="1" applyAlignment="1" applyProtection="1">
      <alignment horizontal="center"/>
      <protection hidden="1"/>
    </xf>
    <xf numFmtId="0" fontId="26" fillId="2" borderId="0" xfId="0" applyFont="1" applyFill="1" applyAlignment="1" applyProtection="1">
      <alignment horizontal="center"/>
      <protection hidden="1"/>
    </xf>
    <xf numFmtId="0" fontId="26" fillId="2" borderId="8" xfId="0" applyFont="1" applyFill="1" applyBorder="1" applyAlignment="1" applyProtection="1">
      <alignment horizontal="center"/>
      <protection hidden="1"/>
    </xf>
    <xf numFmtId="0" fontId="28" fillId="2" borderId="0" xfId="0" applyFont="1" applyFill="1" applyProtection="1">
      <protection hidden="1"/>
    </xf>
    <xf numFmtId="0" fontId="30" fillId="2" borderId="0" xfId="0" applyFont="1" applyFill="1" applyProtection="1">
      <protection hidden="1"/>
    </xf>
    <xf numFmtId="0" fontId="26" fillId="2" borderId="0" xfId="0" applyFont="1" applyFill="1" applyBorder="1" applyAlignment="1" applyProtection="1">
      <alignment horizontal="left"/>
      <protection hidden="1"/>
    </xf>
    <xf numFmtId="0" fontId="26" fillId="2" borderId="9" xfId="0" applyFont="1" applyFill="1" applyBorder="1" applyAlignment="1" applyProtection="1">
      <alignment horizontal="center"/>
      <protection hidden="1"/>
    </xf>
    <xf numFmtId="0" fontId="40" fillId="6" borderId="0" xfId="0" applyFont="1" applyFill="1" applyProtection="1">
      <protection hidden="1"/>
    </xf>
    <xf numFmtId="0" fontId="27" fillId="2" borderId="0" xfId="0" applyFont="1" applyFill="1" applyProtection="1">
      <protection hidden="1"/>
    </xf>
    <xf numFmtId="0" fontId="33" fillId="4" borderId="5" xfId="0" applyFont="1" applyFill="1" applyBorder="1" applyAlignment="1" applyProtection="1">
      <alignment vertical="center"/>
      <protection hidden="1"/>
    </xf>
    <xf numFmtId="0" fontId="33" fillId="4" borderId="3" xfId="0" applyFont="1" applyFill="1" applyBorder="1" applyAlignment="1" applyProtection="1">
      <alignment vertical="center"/>
      <protection hidden="1"/>
    </xf>
    <xf numFmtId="0" fontId="33" fillId="4" borderId="35" xfId="0" applyFont="1" applyFill="1" applyBorder="1" applyAlignment="1" applyProtection="1">
      <alignment horizontal="center" vertical="center"/>
      <protection hidden="1"/>
    </xf>
    <xf numFmtId="0" fontId="33" fillId="4" borderId="10" xfId="0" applyFont="1" applyFill="1" applyBorder="1" applyAlignment="1" applyProtection="1">
      <alignment horizontal="center" vertical="center" wrapText="1"/>
      <protection hidden="1"/>
    </xf>
    <xf numFmtId="0" fontId="33" fillId="4" borderId="3" xfId="0" applyFont="1" applyFill="1" applyBorder="1" applyAlignment="1" applyProtection="1">
      <alignment vertical="center" wrapText="1"/>
      <protection hidden="1"/>
    </xf>
    <xf numFmtId="0" fontId="33" fillId="4" borderId="2" xfId="0" applyFont="1" applyFill="1" applyBorder="1" applyAlignment="1" applyProtection="1">
      <alignment horizontal="center" vertical="center" wrapText="1"/>
      <protection hidden="1"/>
    </xf>
    <xf numFmtId="0" fontId="33" fillId="4" borderId="4" xfId="0" applyFont="1" applyFill="1" applyBorder="1" applyAlignment="1" applyProtection="1">
      <alignment horizontal="center" vertical="center" wrapText="1"/>
      <protection hidden="1"/>
    </xf>
    <xf numFmtId="0" fontId="42" fillId="2" borderId="0" xfId="0" applyFont="1" applyFill="1" applyBorder="1" applyAlignment="1" applyProtection="1">
      <alignment vertical="top"/>
      <protection hidden="1"/>
    </xf>
    <xf numFmtId="0" fontId="33" fillId="2" borderId="5" xfId="0" applyFont="1" applyFill="1" applyBorder="1" applyAlignment="1" applyProtection="1">
      <alignment vertical="center" wrapText="1"/>
      <protection hidden="1"/>
    </xf>
    <xf numFmtId="0" fontId="33" fillId="2" borderId="3" xfId="0" applyFont="1" applyFill="1" applyBorder="1" applyAlignment="1" applyProtection="1">
      <alignment vertical="center"/>
      <protection hidden="1"/>
    </xf>
    <xf numFmtId="0" fontId="33" fillId="2" borderId="35" xfId="0" applyFont="1" applyFill="1" applyBorder="1" applyAlignment="1" applyProtection="1">
      <alignment horizontal="center" vertical="center"/>
      <protection hidden="1"/>
    </xf>
    <xf numFmtId="0" fontId="33" fillId="2" borderId="2" xfId="0" applyFont="1" applyFill="1" applyBorder="1" applyAlignment="1" applyProtection="1">
      <alignment horizontal="left" vertical="center" indent="1"/>
      <protection hidden="1"/>
    </xf>
    <xf numFmtId="0" fontId="33" fillId="2" borderId="3" xfId="0" applyFont="1" applyFill="1" applyBorder="1" applyAlignment="1" applyProtection="1">
      <protection hidden="1"/>
    </xf>
    <xf numFmtId="0" fontId="33" fillId="2" borderId="2" xfId="0" applyNumberFormat="1" applyFont="1" applyFill="1" applyBorder="1" applyAlignment="1" applyProtection="1">
      <alignment horizontal="center" vertical="center"/>
      <protection hidden="1"/>
    </xf>
    <xf numFmtId="0" fontId="33" fillId="2" borderId="4" xfId="0" applyNumberFormat="1" applyFont="1" applyFill="1" applyBorder="1" applyAlignment="1" applyProtection="1">
      <alignment horizontal="center" vertical="center"/>
      <protection hidden="1"/>
    </xf>
    <xf numFmtId="0" fontId="33" fillId="2" borderId="3" xfId="0" applyNumberFormat="1" applyFont="1" applyFill="1" applyBorder="1" applyAlignment="1" applyProtection="1">
      <alignment vertical="center"/>
      <protection hidden="1"/>
    </xf>
    <xf numFmtId="0" fontId="33" fillId="2" borderId="10" xfId="0" applyFont="1" applyFill="1" applyBorder="1" applyAlignment="1" applyProtection="1">
      <alignment horizontal="center" vertical="center" wrapText="1"/>
      <protection hidden="1"/>
    </xf>
    <xf numFmtId="0" fontId="33" fillId="2" borderId="0" xfId="0" applyFont="1" applyFill="1" applyProtection="1">
      <protection hidden="1"/>
    </xf>
    <xf numFmtId="0" fontId="33" fillId="2" borderId="0" xfId="0" applyFont="1" applyFill="1" applyBorder="1" applyAlignment="1" applyProtection="1">
      <alignment vertical="center"/>
      <protection hidden="1"/>
    </xf>
    <xf numFmtId="0" fontId="33" fillId="2" borderId="0" xfId="0" applyFont="1" applyFill="1" applyBorder="1" applyAlignment="1" applyProtection="1">
      <alignment horizontal="left" vertical="center" indent="1"/>
      <protection hidden="1"/>
    </xf>
    <xf numFmtId="0" fontId="30" fillId="2" borderId="0" xfId="0" applyFont="1" applyFill="1" applyAlignment="1" applyProtection="1">
      <protection hidden="1"/>
    </xf>
    <xf numFmtId="14" fontId="26" fillId="2" borderId="2" xfId="0" applyNumberFormat="1" applyFont="1" applyFill="1" applyBorder="1" applyAlignment="1" applyProtection="1">
      <alignment horizontal="left" indent="1"/>
      <protection locked="0"/>
    </xf>
    <xf numFmtId="14" fontId="26" fillId="2" borderId="0" xfId="0" applyNumberFormat="1" applyFont="1" applyFill="1" applyBorder="1" applyProtection="1">
      <protection hidden="1"/>
    </xf>
    <xf numFmtId="0" fontId="33" fillId="2" borderId="0" xfId="0" applyFont="1" applyFill="1" applyBorder="1" applyAlignment="1" applyProtection="1">
      <alignment horizontal="center" vertical="center"/>
      <protection hidden="1"/>
    </xf>
    <xf numFmtId="0" fontId="33" fillId="2" borderId="0" xfId="0" applyFont="1" applyFill="1" applyBorder="1" applyAlignment="1" applyProtection="1">
      <alignment vertical="center" wrapText="1"/>
      <protection hidden="1"/>
    </xf>
    <xf numFmtId="0" fontId="33"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protection hidden="1"/>
    </xf>
    <xf numFmtId="0" fontId="33" fillId="2" borderId="0" xfId="0" applyFont="1" applyFill="1" applyAlignment="1" applyProtection="1">
      <protection hidden="1"/>
    </xf>
    <xf numFmtId="0" fontId="33" fillId="2" borderId="0" xfId="0" applyNumberFormat="1" applyFont="1" applyFill="1" applyBorder="1" applyAlignment="1" applyProtection="1">
      <alignment vertical="center"/>
      <protection hidden="1"/>
    </xf>
    <xf numFmtId="14" fontId="33" fillId="2" borderId="0" xfId="0" applyNumberFormat="1" applyFont="1" applyFill="1" applyBorder="1" applyAlignment="1" applyProtection="1">
      <alignment horizontal="center" vertical="center" wrapText="1"/>
      <protection hidden="1"/>
    </xf>
    <xf numFmtId="0" fontId="33" fillId="2" borderId="0" xfId="0" applyFont="1" applyFill="1" applyBorder="1" applyAlignment="1" applyProtection="1">
      <alignment horizontal="center"/>
      <protection hidden="1"/>
    </xf>
    <xf numFmtId="0" fontId="33" fillId="2" borderId="0" xfId="0" applyFont="1" applyFill="1" applyBorder="1" applyAlignment="1" applyProtection="1">
      <alignment vertical="center"/>
      <protection locked="0"/>
    </xf>
    <xf numFmtId="0" fontId="37" fillId="2" borderId="2" xfId="4" applyFont="1" applyFill="1" applyBorder="1" applyAlignment="1" applyProtection="1">
      <alignment horizontal="left" vertical="center" indent="1"/>
      <protection locked="0" hidden="1"/>
    </xf>
    <xf numFmtId="0" fontId="26" fillId="2" borderId="2" xfId="0" applyFont="1" applyFill="1" applyBorder="1" applyAlignment="1" applyProtection="1">
      <alignment horizontal="left" vertical="center" indent="1"/>
      <protection locked="0"/>
    </xf>
    <xf numFmtId="0" fontId="30" fillId="5" borderId="3" xfId="0" applyFont="1" applyFill="1" applyBorder="1" applyAlignment="1" applyProtection="1">
      <alignment vertical="center"/>
      <protection hidden="1"/>
    </xf>
    <xf numFmtId="0" fontId="30" fillId="5" borderId="5" xfId="0" applyFont="1" applyFill="1" applyBorder="1" applyAlignment="1" applyProtection="1">
      <alignment vertical="center"/>
      <protection hidden="1"/>
    </xf>
    <xf numFmtId="0" fontId="30" fillId="2" borderId="0" xfId="0" applyFont="1" applyFill="1" applyBorder="1" applyAlignment="1" applyProtection="1">
      <alignment vertical="center"/>
      <protection hidden="1"/>
    </xf>
    <xf numFmtId="0" fontId="26" fillId="2" borderId="0" xfId="0" applyFont="1" applyFill="1" applyBorder="1" applyAlignment="1" applyProtection="1">
      <alignment horizontal="center" vertical="center"/>
      <protection hidden="1"/>
    </xf>
    <xf numFmtId="0" fontId="30" fillId="2" borderId="5" xfId="0" applyFont="1" applyFill="1" applyBorder="1" applyAlignment="1" applyProtection="1">
      <alignment horizontal="left" vertical="center" indent="1"/>
      <protection hidden="1"/>
    </xf>
    <xf numFmtId="0" fontId="30" fillId="2" borderId="0" xfId="0" applyFont="1" applyFill="1" applyBorder="1" applyAlignment="1" applyProtection="1">
      <alignment horizontal="left" vertical="center" indent="1"/>
      <protection hidden="1"/>
    </xf>
    <xf numFmtId="0" fontId="26" fillId="0" borderId="0" xfId="0" applyFont="1" applyAlignment="1" applyProtection="1">
      <alignment horizontal="right"/>
      <protection hidden="1"/>
    </xf>
    <xf numFmtId="0" fontId="33" fillId="4" borderId="15" xfId="0" applyFont="1" applyFill="1" applyBorder="1" applyAlignment="1" applyProtection="1">
      <alignment vertical="center" wrapText="1"/>
      <protection hidden="1"/>
    </xf>
    <xf numFmtId="0" fontId="43" fillId="4" borderId="3" xfId="0" applyFont="1" applyFill="1" applyBorder="1" applyAlignment="1" applyProtection="1">
      <alignment vertical="center"/>
      <protection hidden="1"/>
    </xf>
    <xf numFmtId="0" fontId="33" fillId="4" borderId="16" xfId="0" applyFont="1" applyFill="1" applyBorder="1" applyAlignment="1" applyProtection="1">
      <alignment vertical="center" wrapText="1"/>
      <protection hidden="1"/>
    </xf>
    <xf numFmtId="0" fontId="43" fillId="4" borderId="3" xfId="0" applyFont="1" applyFill="1" applyBorder="1" applyAlignment="1" applyProtection="1">
      <alignment vertical="center" wrapText="1"/>
      <protection hidden="1"/>
    </xf>
    <xf numFmtId="0" fontId="43" fillId="4" borderId="5" xfId="0" applyFont="1" applyFill="1" applyBorder="1" applyAlignment="1" applyProtection="1">
      <alignment vertical="center" wrapText="1"/>
      <protection hidden="1"/>
    </xf>
    <xf numFmtId="0" fontId="43" fillId="4" borderId="3" xfId="0" applyFont="1" applyFill="1" applyBorder="1" applyAlignment="1" applyProtection="1">
      <alignment horizontal="center" vertical="center" wrapText="1"/>
      <protection hidden="1"/>
    </xf>
    <xf numFmtId="0" fontId="43" fillId="4" borderId="4" xfId="0" applyFont="1" applyFill="1" applyBorder="1" applyAlignment="1" applyProtection="1">
      <alignment horizontal="center" vertical="center" wrapText="1"/>
      <protection hidden="1"/>
    </xf>
    <xf numFmtId="0" fontId="43" fillId="2" borderId="0" xfId="0" applyFont="1" applyFill="1" applyBorder="1" applyAlignment="1" applyProtection="1">
      <alignment vertical="center"/>
      <protection hidden="1"/>
    </xf>
    <xf numFmtId="0" fontId="43" fillId="2" borderId="0" xfId="0" applyFont="1" applyFill="1" applyBorder="1" applyAlignment="1" applyProtection="1">
      <alignment vertical="center" wrapText="1"/>
      <protection hidden="1"/>
    </xf>
    <xf numFmtId="0" fontId="42" fillId="2" borderId="0" xfId="0" applyFont="1" applyFill="1" applyBorder="1" applyAlignment="1" applyProtection="1">
      <alignment horizontal="left" vertical="center" indent="1"/>
      <protection hidden="1"/>
    </xf>
    <xf numFmtId="0" fontId="32" fillId="2" borderId="7" xfId="0" applyFont="1" applyFill="1" applyBorder="1" applyAlignment="1" applyProtection="1">
      <alignment horizontal="center" vertical="center"/>
      <protection hidden="1"/>
    </xf>
    <xf numFmtId="0" fontId="26" fillId="4" borderId="2" xfId="0" applyFont="1" applyFill="1" applyBorder="1" applyAlignment="1" applyProtection="1">
      <alignment horizontal="center" vertical="center"/>
      <protection hidden="1"/>
    </xf>
    <xf numFmtId="0" fontId="33" fillId="4" borderId="19" xfId="0" applyFont="1" applyFill="1" applyBorder="1" applyAlignment="1" applyProtection="1">
      <alignment vertical="center" wrapText="1"/>
      <protection hidden="1"/>
    </xf>
    <xf numFmtId="0" fontId="33" fillId="4" borderId="19" xfId="0" applyFont="1" applyFill="1" applyBorder="1" applyAlignment="1" applyProtection="1">
      <alignment horizontal="center" vertical="center" wrapText="1"/>
      <protection hidden="1"/>
    </xf>
    <xf numFmtId="0" fontId="43" fillId="4" borderId="3" xfId="0" applyFont="1" applyFill="1" applyBorder="1" applyAlignment="1" applyProtection="1">
      <alignment horizontal="center" vertical="center" wrapText="1" readingOrder="1"/>
      <protection hidden="1"/>
    </xf>
    <xf numFmtId="0" fontId="43" fillId="4" borderId="4" xfId="0" applyFont="1" applyFill="1" applyBorder="1" applyAlignment="1" applyProtection="1">
      <alignment horizontal="center" vertical="center" wrapText="1" readingOrder="1"/>
      <protection hidden="1"/>
    </xf>
    <xf numFmtId="0" fontId="26" fillId="2" borderId="4" xfId="0" applyFont="1" applyFill="1" applyBorder="1" applyAlignment="1" applyProtection="1">
      <alignment horizontal="left" vertical="center" wrapText="1" indent="1"/>
      <protection locked="0"/>
    </xf>
    <xf numFmtId="0" fontId="26" fillId="2" borderId="3" xfId="0" applyFont="1" applyFill="1" applyBorder="1" applyAlignment="1" applyProtection="1">
      <alignment vertical="center"/>
      <protection locked="0"/>
    </xf>
    <xf numFmtId="0" fontId="26" fillId="2" borderId="3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indent="1"/>
      <protection locked="0"/>
    </xf>
    <xf numFmtId="0" fontId="26" fillId="2" borderId="2" xfId="0" applyNumberFormat="1" applyFont="1" applyFill="1" applyBorder="1" applyAlignment="1" applyProtection="1">
      <alignment horizontal="center" vertical="center"/>
      <protection locked="0"/>
    </xf>
    <xf numFmtId="0" fontId="26" fillId="2" borderId="4" xfId="0" applyNumberFormat="1" applyFont="1" applyFill="1" applyBorder="1" applyAlignment="1" applyProtection="1">
      <alignment horizontal="center" vertical="center"/>
      <protection hidden="1"/>
    </xf>
    <xf numFmtId="0" fontId="33" fillId="2" borderId="15" xfId="0" applyFont="1" applyFill="1" applyBorder="1" applyAlignment="1" applyProtection="1">
      <alignment horizontal="center" vertical="center" wrapText="1"/>
      <protection hidden="1"/>
    </xf>
    <xf numFmtId="0" fontId="33" fillId="2" borderId="3" xfId="0" applyFont="1" applyFill="1" applyBorder="1" applyAlignment="1" applyProtection="1">
      <alignment vertical="center" readingOrder="1"/>
      <protection hidden="1"/>
    </xf>
    <xf numFmtId="0" fontId="33" fillId="2" borderId="15"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26" fillId="2" borderId="0" xfId="0" applyFont="1" applyFill="1" applyAlignment="1" applyProtection="1">
      <alignment vertical="center"/>
      <protection hidden="1"/>
    </xf>
    <xf numFmtId="0" fontId="26" fillId="2" borderId="0" xfId="0" applyFont="1" applyFill="1" applyAlignment="1" applyProtection="1">
      <alignment horizontal="center" vertical="center"/>
      <protection hidden="1"/>
    </xf>
    <xf numFmtId="0" fontId="33" fillId="2" borderId="0" xfId="0" applyFont="1" applyFill="1" applyBorder="1" applyAlignment="1" applyProtection="1">
      <alignment vertical="center" readingOrder="1"/>
      <protection hidden="1"/>
    </xf>
    <xf numFmtId="0" fontId="33" fillId="2" borderId="0" xfId="0" applyFont="1" applyFill="1" applyBorder="1" applyAlignment="1" applyProtection="1">
      <protection locked="0"/>
    </xf>
    <xf numFmtId="0" fontId="43" fillId="2" borderId="0" xfId="0" applyFont="1" applyFill="1" applyBorder="1" applyAlignment="1" applyProtection="1">
      <alignment horizontal="center" vertical="center" wrapText="1"/>
      <protection hidden="1"/>
    </xf>
    <xf numFmtId="0" fontId="33" fillId="2" borderId="0" xfId="0" applyFont="1" applyFill="1" applyBorder="1" applyAlignment="1" applyProtection="1">
      <alignment horizontal="center" vertical="center" readingOrder="1"/>
      <protection hidden="1"/>
    </xf>
    <xf numFmtId="0" fontId="33" fillId="2" borderId="0" xfId="0" applyFont="1" applyFill="1" applyBorder="1" applyAlignment="1" applyProtection="1">
      <protection hidden="1"/>
    </xf>
    <xf numFmtId="0" fontId="26" fillId="2" borderId="4" xfId="0" applyFont="1" applyFill="1" applyBorder="1" applyAlignment="1" applyProtection="1">
      <alignment horizontal="left" indent="1"/>
      <protection locked="0"/>
    </xf>
    <xf numFmtId="0" fontId="26" fillId="2" borderId="0" xfId="0" quotePrefix="1" applyFont="1" applyFill="1" applyProtection="1">
      <protection hidden="1"/>
    </xf>
    <xf numFmtId="0" fontId="33" fillId="2" borderId="3" xfId="0" applyFont="1" applyFill="1" applyBorder="1" applyAlignment="1" applyProtection="1">
      <alignment horizontal="center" vertical="center"/>
      <protection hidden="1"/>
    </xf>
    <xf numFmtId="0" fontId="33" fillId="2" borderId="4" xfId="0" applyFont="1" applyFill="1" applyBorder="1" applyAlignment="1" applyProtection="1">
      <alignment horizontal="center" vertical="center"/>
      <protection hidden="1"/>
    </xf>
    <xf numFmtId="0" fontId="43" fillId="4" borderId="3" xfId="0" applyFont="1" applyFill="1" applyBorder="1" applyAlignment="1" applyProtection="1">
      <alignment horizontal="center" vertical="center"/>
      <protection hidden="1"/>
    </xf>
    <xf numFmtId="0" fontId="43" fillId="4" borderId="5"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6" fillId="4" borderId="5" xfId="0" applyFont="1" applyFill="1" applyBorder="1" applyAlignment="1" applyProtection="1">
      <alignment horizontal="center" vertical="center" wrapText="1"/>
      <protection hidden="1"/>
    </xf>
    <xf numFmtId="0" fontId="36" fillId="4" borderId="4" xfId="0" applyFont="1" applyFill="1" applyBorder="1" applyAlignment="1" applyProtection="1">
      <alignment horizontal="center" vertical="center" wrapText="1"/>
      <protection hidden="1"/>
    </xf>
    <xf numFmtId="0" fontId="36" fillId="4" borderId="3" xfId="0" applyFont="1" applyFill="1" applyBorder="1" applyAlignment="1" applyProtection="1">
      <alignment horizontal="center" vertical="center" wrapText="1"/>
      <protection hidden="1"/>
    </xf>
    <xf numFmtId="0" fontId="33" fillId="4" borderId="2" xfId="0" applyFont="1" applyFill="1" applyBorder="1" applyAlignment="1" applyProtection="1">
      <alignment horizontal="left" vertical="center" indent="1"/>
      <protection hidden="1"/>
    </xf>
    <xf numFmtId="0" fontId="33" fillId="4" borderId="3" xfId="0" applyFont="1" applyFill="1" applyBorder="1" applyAlignment="1" applyProtection="1">
      <alignment horizontal="center" vertical="center"/>
      <protection hidden="1"/>
    </xf>
    <xf numFmtId="0" fontId="33" fillId="4" borderId="5" xfId="0" applyFont="1" applyFill="1" applyBorder="1" applyAlignment="1" applyProtection="1">
      <alignment horizontal="center" vertical="center"/>
      <protection hidden="1"/>
    </xf>
    <xf numFmtId="0" fontId="33" fillId="4" borderId="4" xfId="0" applyFont="1" applyFill="1" applyBorder="1" applyAlignment="1" applyProtection="1">
      <alignment horizontal="center" vertical="center"/>
      <protection hidden="1"/>
    </xf>
    <xf numFmtId="0" fontId="33" fillId="4" borderId="3" xfId="0" applyFont="1" applyFill="1" applyBorder="1" applyAlignment="1" applyProtection="1">
      <alignment horizontal="center" vertical="center" wrapText="1"/>
      <protection hidden="1"/>
    </xf>
    <xf numFmtId="0" fontId="33" fillId="4" borderId="5" xfId="0" applyFont="1" applyFill="1" applyBorder="1" applyAlignment="1" applyProtection="1">
      <alignment horizontal="center" vertical="center" wrapText="1"/>
      <protection hidden="1"/>
    </xf>
    <xf numFmtId="0" fontId="33" fillId="4" borderId="4" xfId="0" applyFont="1" applyFill="1" applyBorder="1" applyAlignment="1" applyProtection="1">
      <alignment horizontal="center" vertical="center" wrapText="1"/>
      <protection hidden="1"/>
    </xf>
    <xf numFmtId="0" fontId="26" fillId="4" borderId="5" xfId="0" applyFont="1" applyFill="1" applyBorder="1" applyAlignment="1" applyProtection="1">
      <alignment horizontal="left" vertical="center" wrapText="1" indent="1"/>
      <protection hidden="1"/>
    </xf>
    <xf numFmtId="0" fontId="36" fillId="4" borderId="5" xfId="0" applyFont="1" applyFill="1" applyBorder="1" applyAlignment="1" applyProtection="1">
      <alignment horizontal="center" vertical="center" wrapText="1" readingOrder="1"/>
      <protection hidden="1"/>
    </xf>
    <xf numFmtId="0" fontId="33" fillId="2" borderId="3" xfId="0" applyFont="1" applyFill="1" applyBorder="1" applyAlignment="1" applyProtection="1">
      <alignment horizontal="center" vertical="center"/>
      <protection hidden="1"/>
    </xf>
    <xf numFmtId="0" fontId="33" fillId="2" borderId="5" xfId="0" applyFont="1" applyFill="1" applyBorder="1" applyAlignment="1" applyProtection="1">
      <alignment horizontal="center" vertical="center"/>
      <protection hidden="1"/>
    </xf>
    <xf numFmtId="0" fontId="33" fillId="2" borderId="4"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readingOrder="1"/>
      <protection hidden="1"/>
    </xf>
    <xf numFmtId="0" fontId="33" fillId="2" borderId="5" xfId="0" applyFont="1" applyFill="1" applyBorder="1" applyAlignment="1" applyProtection="1">
      <alignment horizontal="center" vertical="center" readingOrder="1"/>
      <protection hidden="1"/>
    </xf>
    <xf numFmtId="0" fontId="33" fillId="2" borderId="4" xfId="0" applyFont="1" applyFill="1" applyBorder="1" applyAlignment="1" applyProtection="1">
      <alignment horizontal="center" vertical="center" readingOrder="1"/>
      <protection hidden="1"/>
    </xf>
    <xf numFmtId="0" fontId="26" fillId="2" borderId="10" xfId="0" applyFont="1" applyFill="1" applyBorder="1" applyAlignment="1" applyProtection="1">
      <alignment horizontal="center" vertical="center"/>
      <protection hidden="1"/>
    </xf>
    <xf numFmtId="0" fontId="26" fillId="2" borderId="19" xfId="0" applyNumberFormat="1" applyFont="1" applyFill="1" applyBorder="1" applyAlignment="1" applyProtection="1">
      <alignment vertical="center"/>
      <protection locked="0"/>
    </xf>
    <xf numFmtId="0" fontId="26" fillId="2" borderId="19" xfId="0" applyNumberFormat="1" applyFont="1" applyFill="1" applyBorder="1" applyAlignment="1" applyProtection="1">
      <alignment horizontal="center" vertical="center"/>
      <protection locked="0"/>
    </xf>
    <xf numFmtId="0" fontId="26" fillId="2" borderId="10" xfId="0" applyNumberFormat="1" applyFont="1" applyFill="1" applyBorder="1" applyAlignment="1" applyProtection="1">
      <alignment horizontal="center" vertical="center"/>
      <protection locked="0"/>
    </xf>
    <xf numFmtId="14" fontId="26" fillId="2" borderId="10" xfId="0" applyNumberFormat="1" applyFont="1" applyFill="1" applyBorder="1" applyAlignment="1" applyProtection="1">
      <alignment horizontal="center" vertical="center" wrapText="1"/>
      <protection locked="0"/>
    </xf>
    <xf numFmtId="0" fontId="26" fillId="2" borderId="15"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readingOrder="1"/>
      <protection locked="0"/>
    </xf>
    <xf numFmtId="0" fontId="26" fillId="2" borderId="17" xfId="0" applyFont="1" applyFill="1" applyBorder="1" applyAlignment="1" applyProtection="1">
      <alignment horizontal="center" vertical="center"/>
      <protection locked="0"/>
    </xf>
    <xf numFmtId="0" fontId="26" fillId="2" borderId="16" xfId="0" applyFont="1" applyFill="1" applyBorder="1" applyAlignment="1" applyProtection="1">
      <alignment horizontal="right" vertical="center"/>
      <protection hidden="1"/>
    </xf>
    <xf numFmtId="0" fontId="26" fillId="2" borderId="3" xfId="0" applyNumberFormat="1" applyFont="1" applyFill="1" applyBorder="1" applyAlignment="1" applyProtection="1">
      <alignment vertical="center"/>
      <protection locked="0"/>
    </xf>
    <xf numFmtId="0" fontId="26" fillId="2" borderId="3" xfId="0" applyNumberFormat="1" applyFont="1" applyFill="1" applyBorder="1" applyAlignment="1" applyProtection="1">
      <alignment horizontal="center" vertical="center"/>
      <protection locked="0"/>
    </xf>
    <xf numFmtId="0" fontId="26" fillId="2" borderId="3" xfId="0" applyFont="1" applyFill="1" applyBorder="1" applyAlignment="1" applyProtection="1">
      <alignment vertical="top"/>
      <protection locked="0"/>
    </xf>
    <xf numFmtId="0" fontId="26" fillId="2" borderId="2" xfId="0" applyFont="1" applyFill="1" applyBorder="1" applyAlignment="1" applyProtection="1">
      <alignment wrapText="1" readingOrder="1"/>
      <protection locked="0"/>
    </xf>
    <xf numFmtId="0" fontId="26" fillId="2" borderId="5" xfId="0" applyFont="1" applyFill="1" applyBorder="1" applyAlignment="1" applyProtection="1">
      <alignment horizontal="center"/>
      <protection locked="0"/>
    </xf>
    <xf numFmtId="0" fontId="26" fillId="2" borderId="14" xfId="0" applyFont="1" applyFill="1" applyBorder="1" applyAlignment="1" applyProtection="1">
      <alignment horizontal="center"/>
      <protection locked="0"/>
    </xf>
    <xf numFmtId="0" fontId="38" fillId="6" borderId="3" xfId="0" applyFont="1" applyFill="1" applyBorder="1" applyProtection="1">
      <protection hidden="1"/>
    </xf>
    <xf numFmtId="0" fontId="36" fillId="6" borderId="4" xfId="0" applyFont="1" applyFill="1" applyBorder="1" applyAlignment="1" applyProtection="1">
      <alignment horizontal="left" indent="1"/>
      <protection hidden="1"/>
    </xf>
    <xf numFmtId="0" fontId="33" fillId="2" borderId="0" xfId="0" applyFont="1" applyFill="1" applyBorder="1" applyAlignment="1" applyProtection="1">
      <alignment vertical="center" readingOrder="1"/>
      <protection locked="0"/>
    </xf>
    <xf numFmtId="0" fontId="33" fillId="2" borderId="0" xfId="0" applyFont="1" applyFill="1" applyBorder="1" applyAlignment="1" applyProtection="1">
      <alignment vertical="top"/>
      <protection locked="0"/>
    </xf>
    <xf numFmtId="0" fontId="26" fillId="2" borderId="3" xfId="0" applyFont="1" applyFill="1" applyBorder="1" applyProtection="1">
      <protection hidden="1"/>
    </xf>
    <xf numFmtId="0" fontId="26" fillId="2" borderId="5" xfId="0" applyFont="1" applyFill="1" applyBorder="1" applyAlignment="1" applyProtection="1">
      <alignment horizontal="center" vertical="center"/>
      <protection hidden="1"/>
    </xf>
    <xf numFmtId="0" fontId="26" fillId="2" borderId="4" xfId="0" applyFont="1" applyFill="1" applyBorder="1" applyAlignment="1" applyProtection="1">
      <alignment horizontal="left" vertical="center" indent="1"/>
      <protection hidden="1"/>
    </xf>
    <xf numFmtId="0" fontId="33" fillId="2" borderId="0" xfId="0" applyFont="1" applyFill="1" applyBorder="1" applyAlignment="1" applyProtection="1">
      <alignment wrapText="1" readingOrder="1"/>
      <protection locked="0"/>
    </xf>
    <xf numFmtId="0" fontId="26" fillId="2" borderId="3" xfId="0" applyFont="1" applyFill="1" applyBorder="1" applyAlignment="1" applyProtection="1">
      <alignment wrapText="1"/>
      <protection locked="0"/>
    </xf>
    <xf numFmtId="0" fontId="26" fillId="2" borderId="3" xfId="0" applyFont="1" applyFill="1" applyBorder="1" applyAlignment="1" applyProtection="1">
      <alignment horizontal="center" vertical="center" wrapText="1"/>
      <protection locked="0"/>
    </xf>
    <xf numFmtId="0" fontId="33" fillId="2" borderId="0" xfId="0" applyFont="1" applyFill="1" applyBorder="1" applyAlignment="1" applyProtection="1">
      <alignment vertical="top"/>
      <protection hidden="1"/>
    </xf>
    <xf numFmtId="0" fontId="33" fillId="2" borderId="0" xfId="0" applyFont="1" applyFill="1" applyBorder="1" applyAlignment="1" applyProtection="1">
      <alignment wrapText="1" readingOrder="1"/>
      <protection hidden="1"/>
    </xf>
    <xf numFmtId="0" fontId="36" fillId="4" borderId="3" xfId="0" applyFont="1" applyFill="1" applyBorder="1" applyAlignment="1" applyProtection="1">
      <alignment horizontal="left" vertical="center" wrapText="1" indent="2"/>
      <protection hidden="1"/>
    </xf>
    <xf numFmtId="0" fontId="36" fillId="4" borderId="5" xfId="0" applyFont="1" applyFill="1" applyBorder="1" applyAlignment="1" applyProtection="1">
      <alignment horizontal="left" vertical="center" wrapText="1" indent="2"/>
      <protection hidden="1"/>
    </xf>
    <xf numFmtId="0" fontId="36" fillId="4" borderId="4" xfId="0" applyFont="1" applyFill="1" applyBorder="1" applyAlignment="1" applyProtection="1">
      <alignment horizontal="left" vertical="center" wrapText="1" indent="2"/>
      <protection hidden="1"/>
    </xf>
    <xf numFmtId="0" fontId="26" fillId="2" borderId="0" xfId="0" applyFont="1" applyFill="1" applyBorder="1" applyAlignment="1" applyProtection="1">
      <alignment horizontal="left" vertical="center" indent="1"/>
      <protection hidden="1"/>
    </xf>
    <xf numFmtId="0" fontId="26" fillId="2" borderId="0" xfId="0" applyFont="1" applyFill="1" applyBorder="1" applyAlignment="1" applyProtection="1">
      <alignment horizontal="left" indent="1"/>
      <protection hidden="1"/>
    </xf>
    <xf numFmtId="0" fontId="26" fillId="2" borderId="18"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readingOrder="1"/>
      <protection locked="0"/>
    </xf>
    <xf numFmtId="0" fontId="26" fillId="2" borderId="22" xfId="0" applyFont="1" applyFill="1" applyBorder="1" applyAlignment="1" applyProtection="1">
      <alignment horizontal="left" vertical="center" indent="1"/>
      <protection hidden="1"/>
    </xf>
    <xf numFmtId="0" fontId="26" fillId="2" borderId="0" xfId="0" applyFont="1" applyFill="1" applyBorder="1" applyAlignment="1" applyProtection="1">
      <alignment horizontal="left" vertical="center" indent="1"/>
      <protection hidden="1"/>
    </xf>
    <xf numFmtId="0" fontId="26" fillId="2" borderId="22" xfId="0" applyFont="1" applyFill="1" applyBorder="1" applyAlignment="1" applyProtection="1">
      <alignment vertical="center"/>
      <protection hidden="1"/>
    </xf>
    <xf numFmtId="0" fontId="26" fillId="4" borderId="18" xfId="0" applyFont="1" applyFill="1" applyBorder="1" applyAlignment="1" applyProtection="1">
      <alignment vertical="center"/>
      <protection hidden="1"/>
    </xf>
    <xf numFmtId="0" fontId="26" fillId="4" borderId="10" xfId="0" applyFont="1" applyFill="1" applyBorder="1" applyAlignment="1" applyProtection="1">
      <alignment vertical="center"/>
      <protection hidden="1"/>
    </xf>
    <xf numFmtId="0" fontId="26" fillId="2" borderId="7" xfId="0" applyFont="1" applyFill="1" applyBorder="1" applyAlignment="1" applyProtection="1">
      <alignment vertical="center"/>
      <protection hidden="1"/>
    </xf>
    <xf numFmtId="164" fontId="26" fillId="2" borderId="3" xfId="0" applyNumberFormat="1" applyFont="1" applyFill="1" applyBorder="1" applyAlignment="1" applyProtection="1">
      <alignment horizontal="center"/>
      <protection hidden="1"/>
    </xf>
    <xf numFmtId="164" fontId="26" fillId="2" borderId="2" xfId="0" applyNumberFormat="1" applyFont="1" applyFill="1" applyBorder="1" applyAlignment="1" applyProtection="1">
      <alignment horizontal="center"/>
      <protection hidden="1"/>
    </xf>
    <xf numFmtId="0" fontId="26" fillId="2" borderId="9" xfId="0" applyFont="1" applyFill="1" applyBorder="1" applyAlignment="1" applyProtection="1">
      <alignment vertical="center"/>
      <protection hidden="1"/>
    </xf>
    <xf numFmtId="0" fontId="33" fillId="2" borderId="0" xfId="0" applyFont="1" applyFill="1" applyBorder="1" applyProtection="1">
      <protection hidden="1"/>
    </xf>
    <xf numFmtId="0" fontId="30" fillId="2" borderId="0" xfId="0" applyFont="1" applyFill="1" applyBorder="1" applyAlignment="1" applyProtection="1">
      <alignment horizontal="center" vertical="center"/>
      <protection hidden="1"/>
    </xf>
    <xf numFmtId="0" fontId="33" fillId="4" borderId="3" xfId="0" applyFont="1" applyFill="1" applyBorder="1" applyAlignment="1" applyProtection="1">
      <alignment horizontal="center" vertical="center" wrapText="1"/>
      <protection hidden="1"/>
    </xf>
    <xf numFmtId="0" fontId="33" fillId="4" borderId="2" xfId="0" applyFont="1" applyFill="1" applyBorder="1" applyAlignment="1" applyProtection="1">
      <alignment horizontal="center" vertical="center"/>
      <protection hidden="1"/>
    </xf>
    <xf numFmtId="0" fontId="33" fillId="2" borderId="0" xfId="0" applyFont="1" applyFill="1" applyBorder="1" applyAlignment="1" applyProtection="1">
      <alignment horizontal="center" vertical="center"/>
      <protection hidden="1"/>
    </xf>
    <xf numFmtId="0" fontId="43" fillId="2" borderId="0" xfId="0" applyFont="1" applyFill="1" applyBorder="1" applyAlignment="1" applyProtection="1">
      <alignment horizontal="left" vertical="center" wrapText="1" indent="1"/>
      <protection hidden="1"/>
    </xf>
    <xf numFmtId="164" fontId="33" fillId="2" borderId="2" xfId="0" applyNumberFormat="1" applyFont="1" applyFill="1" applyBorder="1" applyAlignment="1" applyProtection="1">
      <alignment horizontal="center" vertical="center"/>
      <protection hidden="1"/>
    </xf>
    <xf numFmtId="164" fontId="33" fillId="2" borderId="3" xfId="0" applyNumberFormat="1" applyFont="1" applyFill="1" applyBorder="1" applyAlignment="1" applyProtection="1">
      <protection hidden="1"/>
    </xf>
    <xf numFmtId="164" fontId="33" fillId="2" borderId="2" xfId="0" applyNumberFormat="1" applyFont="1" applyFill="1" applyBorder="1" applyAlignment="1" applyProtection="1">
      <alignment horizontal="center"/>
      <protection hidden="1"/>
    </xf>
    <xf numFmtId="164" fontId="33" fillId="2" borderId="3" xfId="0" applyNumberFormat="1" applyFont="1" applyFill="1" applyBorder="1" applyAlignment="1" applyProtection="1">
      <alignment horizontal="center" vertical="center"/>
      <protection hidden="1"/>
    </xf>
    <xf numFmtId="0" fontId="43" fillId="2" borderId="0" xfId="0" applyFont="1" applyFill="1" applyBorder="1" applyAlignment="1" applyProtection="1">
      <alignment horizontal="center"/>
      <protection hidden="1"/>
    </xf>
    <xf numFmtId="0" fontId="33" fillId="2" borderId="0" xfId="0" applyFont="1" applyFill="1" applyBorder="1" applyAlignment="1" applyProtection="1">
      <alignment horizontal="center" vertical="center" wrapText="1"/>
      <protection hidden="1"/>
    </xf>
    <xf numFmtId="164" fontId="33" fillId="2" borderId="0" xfId="0" applyNumberFormat="1" applyFont="1" applyFill="1" applyBorder="1" applyAlignment="1" applyProtection="1">
      <alignment horizontal="center" vertical="center"/>
      <protection hidden="1"/>
    </xf>
    <xf numFmtId="164" fontId="33" fillId="2" borderId="0" xfId="0" applyNumberFormat="1" applyFont="1" applyFill="1" applyBorder="1" applyAlignment="1" applyProtection="1">
      <alignment horizontal="center" vertical="center"/>
      <protection hidden="1"/>
    </xf>
    <xf numFmtId="164" fontId="33" fillId="2" borderId="0" xfId="0" applyNumberFormat="1" applyFont="1" applyFill="1" applyBorder="1" applyAlignment="1" applyProtection="1">
      <alignment horizontal="center" vertical="center" wrapText="1"/>
      <protection hidden="1"/>
    </xf>
    <xf numFmtId="0" fontId="41" fillId="2" borderId="0" xfId="0" applyFont="1" applyFill="1" applyBorder="1" applyAlignment="1" applyProtection="1">
      <alignment vertical="center"/>
      <protection hidden="1"/>
    </xf>
    <xf numFmtId="0" fontId="41" fillId="2" borderId="0" xfId="0" applyFont="1" applyFill="1" applyBorder="1" applyAlignment="1" applyProtection="1">
      <alignment horizontal="left" vertical="center" indent="1"/>
      <protection hidden="1"/>
    </xf>
    <xf numFmtId="165" fontId="44" fillId="2" borderId="0" xfId="0" applyNumberFormat="1" applyFont="1" applyFill="1" applyBorder="1" applyAlignment="1" applyProtection="1">
      <alignment vertical="center"/>
      <protection hidden="1"/>
    </xf>
    <xf numFmtId="164" fontId="26" fillId="2" borderId="0" xfId="0" applyNumberFormat="1" applyFont="1" applyFill="1" applyBorder="1" applyAlignment="1" applyProtection="1">
      <alignment horizontal="left" vertical="center" indent="1"/>
      <protection hidden="1"/>
    </xf>
    <xf numFmtId="0" fontId="26" fillId="2" borderId="12" xfId="0" applyFont="1" applyFill="1" applyBorder="1" applyAlignment="1" applyProtection="1">
      <alignment horizontal="center"/>
      <protection hidden="1"/>
    </xf>
    <xf numFmtId="0" fontId="43" fillId="2" borderId="0" xfId="0" applyFont="1" applyFill="1" applyAlignment="1" applyProtection="1">
      <alignment horizontal="center"/>
      <protection hidden="1"/>
    </xf>
    <xf numFmtId="164" fontId="33" fillId="4" borderId="2" xfId="0" applyNumberFormat="1" applyFont="1" applyFill="1" applyBorder="1" applyAlignment="1" applyProtection="1">
      <alignment horizontal="center"/>
      <protection hidden="1"/>
    </xf>
    <xf numFmtId="0" fontId="26" fillId="2" borderId="6" xfId="0" applyFont="1" applyFill="1" applyBorder="1" applyAlignment="1" applyProtection="1">
      <alignment horizontal="center"/>
      <protection hidden="1"/>
    </xf>
    <xf numFmtId="165" fontId="44" fillId="2" borderId="0" xfId="0" applyNumberFormat="1" applyFont="1" applyFill="1" applyBorder="1" applyAlignment="1" applyProtection="1">
      <alignment vertical="center"/>
      <protection locked="0"/>
    </xf>
    <xf numFmtId="0" fontId="36" fillId="10" borderId="3" xfId="0" applyFont="1" applyFill="1" applyBorder="1" applyAlignment="1" applyProtection="1">
      <alignment horizontal="center" vertical="center"/>
      <protection hidden="1"/>
    </xf>
    <xf numFmtId="0" fontId="36" fillId="10" borderId="5" xfId="0" applyFont="1" applyFill="1" applyBorder="1" applyAlignment="1" applyProtection="1">
      <alignment horizontal="center" vertical="center"/>
      <protection hidden="1"/>
    </xf>
    <xf numFmtId="0" fontId="36" fillId="10" borderId="4" xfId="0" applyFont="1" applyFill="1" applyBorder="1" applyAlignment="1" applyProtection="1">
      <alignment horizontal="center" vertical="center"/>
      <protection hidden="1"/>
    </xf>
    <xf numFmtId="165" fontId="26" fillId="2" borderId="18" xfId="0" applyNumberFormat="1" applyFont="1" applyFill="1" applyBorder="1" applyAlignment="1" applyProtection="1">
      <alignment horizontal="center" vertical="center"/>
      <protection hidden="1"/>
    </xf>
    <xf numFmtId="1" fontId="26" fillId="2" borderId="3" xfId="0" applyNumberFormat="1" applyFont="1" applyFill="1" applyBorder="1" applyAlignment="1" applyProtection="1">
      <alignment vertical="center"/>
      <protection locked="0"/>
    </xf>
    <xf numFmtId="14" fontId="26" fillId="2" borderId="18" xfId="0" applyNumberFormat="1" applyFont="1" applyFill="1" applyBorder="1" applyAlignment="1" applyProtection="1">
      <alignment horizontal="center" vertical="center"/>
      <protection locked="0"/>
    </xf>
    <xf numFmtId="167" fontId="26" fillId="2" borderId="18" xfId="0" applyNumberFormat="1" applyFont="1" applyFill="1" applyBorder="1" applyAlignment="1" applyProtection="1">
      <alignment horizontal="center" vertical="center"/>
      <protection locked="0"/>
    </xf>
    <xf numFmtId="165" fontId="26" fillId="2" borderId="15" xfId="0" applyNumberFormat="1" applyFont="1" applyFill="1" applyBorder="1" applyAlignment="1" applyProtection="1">
      <alignment horizontal="left" vertical="center" indent="1"/>
      <protection locked="0"/>
    </xf>
    <xf numFmtId="165" fontId="26" fillId="2" borderId="16" xfId="0" applyNumberFormat="1" applyFont="1" applyFill="1" applyBorder="1" applyAlignment="1" applyProtection="1">
      <alignment horizontal="left" vertical="center" indent="1"/>
      <protection locked="0"/>
    </xf>
    <xf numFmtId="165" fontId="26" fillId="2" borderId="18" xfId="0" applyNumberFormat="1" applyFont="1" applyFill="1" applyBorder="1" applyAlignment="1" applyProtection="1">
      <alignment horizontal="center" vertical="center"/>
      <protection locked="0"/>
    </xf>
    <xf numFmtId="165" fontId="26" fillId="2" borderId="15" xfId="0" applyNumberFormat="1" applyFont="1" applyFill="1" applyBorder="1" applyAlignment="1" applyProtection="1">
      <alignment horizontal="center" vertical="center"/>
      <protection locked="0"/>
    </xf>
    <xf numFmtId="165" fontId="26" fillId="2" borderId="16" xfId="0" applyNumberFormat="1" applyFont="1" applyFill="1" applyBorder="1" applyAlignment="1" applyProtection="1">
      <alignment horizontal="center" vertical="center"/>
      <protection locked="0"/>
    </xf>
    <xf numFmtId="165" fontId="26" fillId="2" borderId="10" xfId="0" applyNumberFormat="1" applyFont="1" applyFill="1" applyBorder="1" applyAlignment="1" applyProtection="1">
      <alignment horizontal="center" vertical="center"/>
      <protection hidden="1"/>
    </xf>
    <xf numFmtId="14" fontId="26" fillId="2" borderId="10" xfId="0" applyNumberFormat="1" applyFont="1" applyFill="1" applyBorder="1" applyAlignment="1" applyProtection="1">
      <alignment horizontal="center" vertical="center"/>
      <protection locked="0"/>
    </xf>
    <xf numFmtId="167" fontId="26" fillId="2" borderId="10" xfId="0" applyNumberFormat="1" applyFont="1" applyFill="1" applyBorder="1" applyAlignment="1" applyProtection="1">
      <alignment horizontal="center" vertical="center"/>
      <protection locked="0"/>
    </xf>
    <xf numFmtId="165" fontId="26" fillId="2" borderId="19" xfId="0" applyNumberFormat="1" applyFont="1" applyFill="1" applyBorder="1" applyAlignment="1" applyProtection="1">
      <alignment horizontal="left" vertical="center" indent="1"/>
      <protection locked="0"/>
    </xf>
    <xf numFmtId="165" fontId="26" fillId="2" borderId="20" xfId="0" applyNumberFormat="1" applyFont="1" applyFill="1" applyBorder="1" applyAlignment="1" applyProtection="1">
      <alignment horizontal="left" vertical="center" indent="1"/>
      <protection locked="0"/>
    </xf>
    <xf numFmtId="165" fontId="26" fillId="2" borderId="10" xfId="0" applyNumberFormat="1" applyFont="1" applyFill="1" applyBorder="1" applyAlignment="1" applyProtection="1">
      <alignment horizontal="center" vertical="center"/>
      <protection locked="0"/>
    </xf>
    <xf numFmtId="165" fontId="26" fillId="2" borderId="19" xfId="0" applyNumberFormat="1" applyFont="1" applyFill="1" applyBorder="1" applyAlignment="1" applyProtection="1">
      <alignment horizontal="center" vertical="center"/>
      <protection locked="0"/>
    </xf>
    <xf numFmtId="165" fontId="26" fillId="2" borderId="20" xfId="0" applyNumberFormat="1"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wrapText="1" readingOrder="1"/>
      <protection hidden="1"/>
    </xf>
    <xf numFmtId="0" fontId="43" fillId="4" borderId="4" xfId="0" applyFont="1" applyFill="1" applyBorder="1" applyAlignment="1" applyProtection="1">
      <alignment horizontal="center" vertical="center" wrapText="1" readingOrder="1"/>
      <protection hidden="1"/>
    </xf>
    <xf numFmtId="0" fontId="30" fillId="2" borderId="2" xfId="0" applyFont="1" applyFill="1" applyBorder="1" applyProtection="1">
      <protection hidden="1"/>
    </xf>
    <xf numFmtId="164" fontId="26" fillId="2" borderId="0" xfId="0" applyNumberFormat="1" applyFont="1" applyFill="1" applyProtection="1">
      <protection hidden="1"/>
    </xf>
    <xf numFmtId="0" fontId="38" fillId="6" borderId="3" xfId="0" applyFont="1" applyFill="1" applyBorder="1" applyAlignment="1" applyProtection="1">
      <alignment horizontal="left" indent="1"/>
      <protection hidden="1"/>
    </xf>
    <xf numFmtId="0" fontId="38" fillId="6" borderId="5" xfId="0" applyFont="1" applyFill="1" applyBorder="1" applyAlignment="1" applyProtection="1">
      <alignment horizontal="left" indent="1"/>
      <protection hidden="1"/>
    </xf>
    <xf numFmtId="0" fontId="38" fillId="6" borderId="4" xfId="0" applyFont="1" applyFill="1" applyBorder="1" applyAlignment="1" applyProtection="1">
      <alignment horizontal="left" indent="1"/>
      <protection hidden="1"/>
    </xf>
    <xf numFmtId="0" fontId="33" fillId="3" borderId="2" xfId="0" applyFont="1" applyFill="1" applyBorder="1" applyAlignment="1" applyProtection="1">
      <alignment horizontal="center" vertical="center" wrapText="1"/>
      <protection hidden="1"/>
    </xf>
    <xf numFmtId="1" fontId="26" fillId="2" borderId="2" xfId="0" applyNumberFormat="1" applyFont="1" applyFill="1" applyBorder="1" applyProtection="1">
      <protection hidden="1"/>
    </xf>
    <xf numFmtId="0" fontId="44" fillId="2" borderId="0" xfId="0" applyNumberFormat="1" applyFont="1" applyFill="1" applyBorder="1" applyAlignment="1" applyProtection="1">
      <alignment horizontal="center" vertical="center"/>
      <protection hidden="1"/>
    </xf>
    <xf numFmtId="0" fontId="26" fillId="2" borderId="0" xfId="0" applyNumberFormat="1" applyFont="1" applyFill="1" applyBorder="1" applyAlignment="1" applyProtection="1">
      <alignment horizontal="center"/>
      <protection hidden="1"/>
    </xf>
    <xf numFmtId="0" fontId="45" fillId="2" borderId="0" xfId="0" applyNumberFormat="1" applyFont="1" applyFill="1" applyBorder="1" applyAlignment="1" applyProtection="1">
      <alignment vertical="center"/>
      <protection hidden="1"/>
    </xf>
    <xf numFmtId="165" fontId="33" fillId="2" borderId="0" xfId="0" applyNumberFormat="1" applyFont="1" applyFill="1" applyBorder="1" applyAlignment="1" applyProtection="1">
      <alignment horizontal="left" vertical="center" indent="1"/>
      <protection locked="0"/>
    </xf>
    <xf numFmtId="0" fontId="29" fillId="2" borderId="0" xfId="0" applyFont="1" applyFill="1" applyBorder="1" applyAlignment="1" applyProtection="1">
      <alignment vertical="center"/>
      <protection hidden="1"/>
    </xf>
    <xf numFmtId="0" fontId="29" fillId="2" borderId="0" xfId="0" applyFont="1" applyFill="1" applyBorder="1" applyAlignment="1" applyProtection="1">
      <alignment horizontal="left" vertical="center" indent="1"/>
      <protection hidden="1"/>
    </xf>
    <xf numFmtId="0" fontId="30" fillId="2" borderId="0" xfId="0" applyFont="1" applyFill="1" applyBorder="1" applyAlignment="1" applyProtection="1">
      <alignment vertical="top" wrapText="1"/>
      <protection hidden="1"/>
    </xf>
    <xf numFmtId="0" fontId="30" fillId="2" borderId="0" xfId="0" applyFont="1" applyFill="1" applyBorder="1" applyAlignment="1" applyProtection="1">
      <alignment horizontal="left" vertical="top" wrapText="1" indent="1"/>
      <protection hidden="1"/>
    </xf>
    <xf numFmtId="0" fontId="30" fillId="2" borderId="0" xfId="0" applyFont="1" applyFill="1" applyBorder="1" applyAlignment="1" applyProtection="1">
      <alignment horizontal="left" indent="1"/>
      <protection hidden="1"/>
    </xf>
    <xf numFmtId="0" fontId="42" fillId="2" borderId="0" xfId="0" applyFont="1" applyFill="1" applyBorder="1" applyAlignment="1" applyProtection="1">
      <alignment horizontal="center" vertical="center"/>
      <protection hidden="1"/>
    </xf>
    <xf numFmtId="0"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readingOrder="1"/>
      <protection hidden="1"/>
    </xf>
    <xf numFmtId="0" fontId="33" fillId="2" borderId="0" xfId="0" applyFont="1" applyFill="1" applyBorder="1" applyAlignment="1" applyProtection="1">
      <alignment horizontal="center" wrapText="1" readingOrder="1"/>
      <protection hidden="1"/>
    </xf>
    <xf numFmtId="0" fontId="33" fillId="2" borderId="0" xfId="0" applyFont="1" applyFill="1" applyBorder="1" applyAlignment="1" applyProtection="1">
      <alignment horizontal="left" wrapText="1" readingOrder="1"/>
      <protection hidden="1"/>
    </xf>
    <xf numFmtId="0" fontId="26" fillId="2" borderId="0" xfId="0" applyFont="1" applyFill="1" applyBorder="1" applyAlignment="1" applyProtection="1">
      <alignment horizontal="left" vertical="center" indent="3"/>
      <protection hidden="1"/>
    </xf>
    <xf numFmtId="0" fontId="45" fillId="2" borderId="0" xfId="0" applyFont="1" applyFill="1" applyBorder="1" applyAlignment="1" applyProtection="1">
      <alignment horizontal="left" vertical="center" indent="3"/>
      <protection hidden="1"/>
    </xf>
    <xf numFmtId="164" fontId="44" fillId="2" borderId="0" xfId="0" applyNumberFormat="1" applyFont="1" applyFill="1" applyBorder="1" applyAlignment="1" applyProtection="1">
      <alignment horizontal="left" vertical="center" indent="3"/>
      <protection hidden="1"/>
    </xf>
    <xf numFmtId="0" fontId="33" fillId="2" borderId="0" xfId="0" applyFont="1" applyFill="1" applyBorder="1" applyAlignment="1" applyProtection="1">
      <alignment wrapText="1"/>
      <protection hidden="1"/>
    </xf>
    <xf numFmtId="164" fontId="44" fillId="2" borderId="0" xfId="0" applyNumberFormat="1" applyFont="1" applyFill="1" applyBorder="1" applyAlignment="1" applyProtection="1">
      <alignment horizontal="center"/>
      <protection hidden="1"/>
    </xf>
    <xf numFmtId="0" fontId="33" fillId="2" borderId="0" xfId="0" applyFont="1" applyFill="1" applyBorder="1" applyAlignment="1" applyProtection="1">
      <alignment horizontal="left" wrapText="1" indent="3"/>
      <protection hidden="1"/>
    </xf>
    <xf numFmtId="0" fontId="34" fillId="2" borderId="7" xfId="0" applyFont="1" applyFill="1" applyBorder="1" applyProtection="1">
      <protection hidden="1"/>
    </xf>
    <xf numFmtId="0" fontId="34" fillId="2" borderId="7" xfId="0" applyFont="1" applyFill="1" applyBorder="1" applyAlignment="1" applyProtection="1">
      <alignment horizontal="center" vertical="center"/>
      <protection hidden="1"/>
    </xf>
    <xf numFmtId="0" fontId="46" fillId="2" borderId="7" xfId="0" applyFont="1" applyFill="1" applyBorder="1" applyAlignment="1" applyProtection="1">
      <alignment horizontal="center" vertical="center"/>
      <protection hidden="1"/>
    </xf>
    <xf numFmtId="0" fontId="28" fillId="2" borderId="0" xfId="0" applyFont="1" applyFill="1" applyBorder="1" applyAlignment="1" applyProtection="1">
      <alignment horizontal="left" vertical="top"/>
      <protection hidden="1"/>
    </xf>
    <xf numFmtId="0" fontId="41" fillId="2" borderId="0" xfId="0" applyFont="1" applyFill="1" applyBorder="1" applyAlignment="1" applyProtection="1">
      <alignment horizontal="left" vertical="top"/>
      <protection hidden="1"/>
    </xf>
    <xf numFmtId="0" fontId="42" fillId="2" borderId="0" xfId="0" applyFont="1" applyFill="1" applyBorder="1" applyAlignment="1" applyProtection="1">
      <alignment horizontal="center" vertical="top"/>
      <protection hidden="1"/>
    </xf>
    <xf numFmtId="14" fontId="44" fillId="2" borderId="0" xfId="0" applyNumberFormat="1" applyFont="1" applyFill="1" applyBorder="1" applyProtection="1">
      <protection hidden="1"/>
    </xf>
    <xf numFmtId="14" fontId="26" fillId="2" borderId="2" xfId="0" applyNumberFormat="1" applyFont="1" applyFill="1" applyBorder="1" applyAlignment="1" applyProtection="1">
      <alignment horizontal="left" vertical="center" indent="1"/>
      <protection locked="0"/>
    </xf>
    <xf numFmtId="0" fontId="26" fillId="2" borderId="0" xfId="0" applyFont="1" applyFill="1" applyBorder="1" applyAlignment="1" applyProtection="1">
      <alignment vertical="center"/>
      <protection locked="0" hidden="1"/>
    </xf>
    <xf numFmtId="0" fontId="36" fillId="2" borderId="0" xfId="0" applyFont="1" applyFill="1" applyBorder="1" applyAlignment="1" applyProtection="1">
      <alignment horizontal="left" vertical="center" indent="1"/>
      <protection hidden="1"/>
    </xf>
    <xf numFmtId="0" fontId="26" fillId="2" borderId="0" xfId="0" applyFont="1" applyFill="1" applyBorder="1" applyAlignment="1" applyProtection="1">
      <alignment vertical="center"/>
    </xf>
    <xf numFmtId="0" fontId="30" fillId="2" borderId="0" xfId="0" applyFont="1" applyFill="1" applyAlignment="1" applyProtection="1">
      <alignment horizontal="center"/>
      <protection hidden="1"/>
    </xf>
    <xf numFmtId="164" fontId="33" fillId="2" borderId="3" xfId="0" applyNumberFormat="1" applyFont="1" applyFill="1" applyBorder="1" applyAlignment="1" applyProtection="1">
      <alignment horizontal="center"/>
      <protection hidden="1"/>
    </xf>
    <xf numFmtId="0" fontId="26" fillId="2" borderId="3" xfId="0" applyFont="1" applyFill="1" applyBorder="1" applyAlignment="1" applyProtection="1">
      <alignment horizontal="left" vertical="center" wrapText="1" indent="1"/>
      <protection locked="0"/>
    </xf>
    <xf numFmtId="0" fontId="26" fillId="2" borderId="2" xfId="0" applyFont="1" applyFill="1" applyBorder="1" applyAlignment="1" applyProtection="1">
      <alignment horizontal="left" vertical="center" wrapText="1" indent="1"/>
      <protection locked="0"/>
    </xf>
    <xf numFmtId="0" fontId="26" fillId="2" borderId="5" xfId="0" applyFont="1" applyFill="1" applyBorder="1" applyAlignment="1" applyProtection="1">
      <alignment horizontal="left" vertical="center" wrapText="1" indent="1"/>
      <protection locked="0"/>
    </xf>
    <xf numFmtId="0" fontId="26" fillId="2" borderId="5" xfId="0" applyFont="1" applyFill="1" applyBorder="1" applyAlignment="1" applyProtection="1">
      <alignment horizontal="left" vertical="center" indent="1"/>
      <protection locked="0"/>
    </xf>
    <xf numFmtId="0" fontId="26" fillId="2" borderId="2" xfId="0" applyNumberFormat="1" applyFont="1" applyFill="1" applyBorder="1" applyAlignment="1" applyProtection="1">
      <alignment horizontal="left" vertical="center" indent="1"/>
      <protection locked="0"/>
    </xf>
    <xf numFmtId="0" fontId="26" fillId="2" borderId="0" xfId="0" applyFont="1" applyFill="1" applyAlignment="1" applyProtection="1">
      <alignment horizontal="left" indent="1"/>
      <protection hidden="1"/>
    </xf>
    <xf numFmtId="0" fontId="26" fillId="2" borderId="0" xfId="0" applyFont="1" applyFill="1" applyBorder="1" applyAlignment="1" applyProtection="1">
      <alignment vertical="center" wrapText="1"/>
      <protection hidden="1"/>
    </xf>
    <xf numFmtId="0" fontId="26" fillId="2" borderId="3" xfId="0" applyNumberFormat="1" applyFont="1" applyFill="1" applyBorder="1" applyAlignment="1" applyProtection="1">
      <alignment horizontal="left" vertical="center" indent="1"/>
      <protection locked="0"/>
    </xf>
    <xf numFmtId="0" fontId="26" fillId="2" borderId="10" xfId="0" applyFont="1" applyFill="1" applyBorder="1" applyAlignment="1" applyProtection="1">
      <alignment horizontal="left" vertical="center" wrapText="1" indent="1"/>
      <protection hidden="1"/>
    </xf>
    <xf numFmtId="14" fontId="26" fillId="2" borderId="2" xfId="0" applyNumberFormat="1" applyFont="1" applyFill="1" applyBorder="1" applyAlignment="1" applyProtection="1">
      <alignment horizontal="left" vertical="center" wrapText="1" indent="1"/>
      <protection locked="0"/>
    </xf>
    <xf numFmtId="14" fontId="26" fillId="2" borderId="10" xfId="0" applyNumberFormat="1" applyFont="1" applyFill="1" applyBorder="1" applyAlignment="1" applyProtection="1">
      <alignment horizontal="left" vertical="center" wrapText="1" indent="1"/>
      <protection hidden="1"/>
    </xf>
    <xf numFmtId="0" fontId="43" fillId="4" borderId="3" xfId="0" applyFont="1" applyFill="1" applyBorder="1" applyAlignment="1" applyProtection="1">
      <alignment vertical="center" wrapText="1" readingOrder="1"/>
      <protection hidden="1"/>
    </xf>
    <xf numFmtId="0" fontId="43" fillId="4" borderId="4" xfId="0" applyFont="1" applyFill="1" applyBorder="1" applyAlignment="1" applyProtection="1">
      <alignment vertical="center" wrapText="1" readingOrder="1"/>
      <protection hidden="1"/>
    </xf>
    <xf numFmtId="0" fontId="26" fillId="2" borderId="0" xfId="0" applyFont="1" applyFill="1" applyAlignment="1" applyProtection="1">
      <alignment horizontal="left"/>
      <protection hidden="1"/>
    </xf>
    <xf numFmtId="0" fontId="26" fillId="2" borderId="0" xfId="0" applyFont="1" applyFill="1" applyBorder="1" applyAlignment="1" applyProtection="1">
      <alignment horizontal="left" vertical="center"/>
      <protection hidden="1"/>
    </xf>
    <xf numFmtId="0" fontId="33" fillId="2" borderId="0" xfId="0" applyFont="1" applyFill="1" applyBorder="1" applyAlignment="1" applyProtection="1">
      <alignment horizontal="center" wrapText="1" readingOrder="1"/>
      <protection hidden="1"/>
    </xf>
    <xf numFmtId="0" fontId="26" fillId="2" borderId="4" xfId="0" applyFont="1" applyFill="1" applyBorder="1" applyAlignment="1" applyProtection="1">
      <alignment vertical="center"/>
      <protection hidden="1"/>
    </xf>
    <xf numFmtId="0" fontId="26" fillId="2" borderId="4" xfId="0" applyFont="1" applyFill="1" applyBorder="1" applyAlignment="1" applyProtection="1">
      <protection hidden="1"/>
    </xf>
    <xf numFmtId="0" fontId="38" fillId="2" borderId="0" xfId="0" applyFont="1" applyFill="1" applyBorder="1" applyAlignment="1" applyProtection="1">
      <alignment horizontal="left" vertical="center" indent="3"/>
      <protection hidden="1"/>
    </xf>
    <xf numFmtId="8" fontId="26" fillId="2" borderId="0" xfId="0" applyNumberFormat="1" applyFont="1" applyFill="1" applyBorder="1" applyAlignment="1" applyProtection="1">
      <protection hidden="1"/>
    </xf>
    <xf numFmtId="0" fontId="26" fillId="2" borderId="2" xfId="0" applyFont="1" applyFill="1" applyBorder="1" applyAlignment="1" applyProtection="1">
      <alignment vertical="center"/>
      <protection hidden="1"/>
    </xf>
    <xf numFmtId="0" fontId="26" fillId="2" borderId="3"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readingOrder="1"/>
      <protection hidden="1"/>
    </xf>
    <xf numFmtId="0" fontId="26" fillId="2" borderId="2" xfId="0" applyFont="1" applyFill="1" applyBorder="1" applyAlignment="1" applyProtection="1">
      <alignment horizontal="center" vertical="center"/>
      <protection locked="0"/>
    </xf>
    <xf numFmtId="0" fontId="36" fillId="2" borderId="0" xfId="0" applyFont="1" applyFill="1" applyBorder="1" applyAlignment="1" applyProtection="1">
      <alignment vertical="center" wrapText="1"/>
      <protection hidden="1"/>
    </xf>
    <xf numFmtId="0" fontId="26" fillId="11" borderId="54" xfId="0" applyFont="1" applyFill="1" applyBorder="1" applyAlignment="1" applyProtection="1">
      <alignment vertical="center" wrapText="1"/>
      <protection hidden="1"/>
    </xf>
    <xf numFmtId="164" fontId="26" fillId="2" borderId="2" xfId="0" applyNumberFormat="1" applyFont="1" applyFill="1" applyBorder="1" applyAlignment="1" applyProtection="1">
      <alignment horizontal="center" wrapText="1"/>
      <protection hidden="1"/>
    </xf>
    <xf numFmtId="0" fontId="26" fillId="2" borderId="0" xfId="0" applyFont="1" applyFill="1" applyAlignment="1" applyProtection="1">
      <alignment horizontal="left" vertical="center"/>
      <protection hidden="1"/>
    </xf>
    <xf numFmtId="0" fontId="36" fillId="2" borderId="0" xfId="0" applyFont="1" applyFill="1" applyBorder="1" applyAlignment="1" applyProtection="1">
      <alignment horizontal="center" vertical="center" wrapText="1"/>
      <protection hidden="1"/>
    </xf>
    <xf numFmtId="164" fontId="36" fillId="2" borderId="0" xfId="0" applyNumberFormat="1" applyFont="1" applyFill="1" applyBorder="1" applyAlignment="1" applyProtection="1">
      <alignment horizontal="center" vertical="center" wrapText="1"/>
      <protection hidden="1"/>
    </xf>
    <xf numFmtId="164" fontId="26" fillId="2" borderId="0" xfId="0" applyNumberFormat="1" applyFont="1" applyFill="1" applyBorder="1" applyProtection="1">
      <protection hidden="1"/>
    </xf>
    <xf numFmtId="0" fontId="26" fillId="2" borderId="6" xfId="0" applyFont="1" applyFill="1" applyBorder="1" applyAlignment="1" applyProtection="1">
      <alignment vertical="center"/>
      <protection hidden="1"/>
    </xf>
    <xf numFmtId="164" fontId="44" fillId="2" borderId="6" xfId="0" applyNumberFormat="1" applyFont="1" applyFill="1" applyBorder="1" applyAlignment="1" applyProtection="1">
      <alignment vertical="center"/>
      <protection hidden="1"/>
    </xf>
    <xf numFmtId="164" fontId="33" fillId="2" borderId="0" xfId="0" applyNumberFormat="1" applyFont="1" applyFill="1" applyBorder="1" applyAlignment="1" applyProtection="1">
      <protection hidden="1"/>
    </xf>
    <xf numFmtId="0" fontId="36" fillId="10" borderId="3" xfId="0" applyFont="1" applyFill="1" applyBorder="1" applyAlignment="1" applyProtection="1">
      <alignment horizontal="left" vertical="center" indent="1"/>
      <protection hidden="1"/>
    </xf>
    <xf numFmtId="0" fontId="36" fillId="10" borderId="5" xfId="0" applyFont="1" applyFill="1" applyBorder="1" applyAlignment="1" applyProtection="1">
      <alignment horizontal="left" vertical="center" indent="1"/>
      <protection hidden="1"/>
    </xf>
    <xf numFmtId="0" fontId="36" fillId="10" borderId="4" xfId="0" applyFont="1" applyFill="1" applyBorder="1" applyAlignment="1" applyProtection="1">
      <alignment horizontal="left" vertical="center" indent="1"/>
      <protection hidden="1"/>
    </xf>
    <xf numFmtId="0" fontId="26" fillId="4" borderId="3"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14" fontId="26" fillId="2" borderId="2" xfId="0" applyNumberFormat="1" applyFont="1" applyFill="1" applyBorder="1" applyAlignment="1" applyProtection="1">
      <alignment horizontal="center" vertical="center"/>
      <protection locked="0"/>
    </xf>
    <xf numFmtId="167" fontId="26" fillId="2" borderId="4" xfId="0" applyNumberFormat="1" applyFont="1" applyFill="1" applyBorder="1" applyAlignment="1" applyProtection="1">
      <alignment horizontal="center" vertical="center"/>
      <protection locked="0"/>
    </xf>
    <xf numFmtId="14" fontId="26" fillId="2" borderId="5" xfId="0" applyNumberFormat="1" applyFont="1" applyFill="1" applyBorder="1" applyAlignment="1" applyProtection="1">
      <alignment vertical="center"/>
      <protection locked="0"/>
    </xf>
    <xf numFmtId="165" fontId="26" fillId="4" borderId="37" xfId="0" applyNumberFormat="1" applyFont="1" applyFill="1" applyBorder="1" applyAlignment="1" applyProtection="1">
      <alignment vertical="center"/>
      <protection hidden="1"/>
    </xf>
    <xf numFmtId="165" fontId="26" fillId="4" borderId="43" xfId="0" applyNumberFormat="1" applyFont="1" applyFill="1" applyBorder="1" applyAlignment="1" applyProtection="1">
      <alignment vertical="center"/>
      <protection hidden="1"/>
    </xf>
    <xf numFmtId="165" fontId="26" fillId="4" borderId="41" xfId="0" applyNumberFormat="1" applyFont="1" applyFill="1" applyBorder="1" applyAlignment="1" applyProtection="1">
      <alignment vertical="center"/>
      <protection hidden="1"/>
    </xf>
    <xf numFmtId="165" fontId="26" fillId="4" borderId="42" xfId="0" applyNumberFormat="1" applyFont="1" applyFill="1" applyBorder="1" applyAlignment="1" applyProtection="1">
      <alignment vertical="center"/>
      <protection hidden="1"/>
    </xf>
    <xf numFmtId="164" fontId="44" fillId="2" borderId="3" xfId="0" applyNumberFormat="1" applyFont="1" applyFill="1" applyBorder="1" applyAlignment="1" applyProtection="1">
      <protection hidden="1"/>
    </xf>
    <xf numFmtId="164" fontId="44" fillId="2" borderId="2" xfId="0" applyNumberFormat="1" applyFont="1" applyFill="1" applyBorder="1" applyAlignment="1" applyProtection="1">
      <alignment horizontal="center"/>
      <protection hidden="1"/>
    </xf>
    <xf numFmtId="0" fontId="33" fillId="2" borderId="3" xfId="0" applyFont="1" applyFill="1" applyBorder="1" applyAlignment="1" applyProtection="1">
      <alignment horizontal="center" vertical="center"/>
      <protection locked="0" hidden="1"/>
    </xf>
    <xf numFmtId="0" fontId="33" fillId="2" borderId="4" xfId="0" applyFont="1" applyFill="1" applyBorder="1" applyAlignment="1" applyProtection="1">
      <alignment horizontal="right" vertical="center"/>
      <protection hidden="1"/>
    </xf>
    <xf numFmtId="0" fontId="43" fillId="4" borderId="3" xfId="0" applyFont="1" applyFill="1" applyBorder="1" applyAlignment="1" applyProtection="1">
      <alignment horizontal="left" vertical="center" wrapText="1" indent="1"/>
      <protection hidden="1"/>
    </xf>
    <xf numFmtId="0" fontId="43" fillId="4" borderId="4" xfId="0" applyFont="1" applyFill="1" applyBorder="1" applyAlignment="1" applyProtection="1">
      <alignment vertical="center" wrapText="1"/>
      <protection hidden="1"/>
    </xf>
    <xf numFmtId="0" fontId="33" fillId="4" borderId="3" xfId="0" applyFont="1" applyFill="1" applyBorder="1" applyAlignment="1" applyProtection="1">
      <alignment horizontal="center" vertical="center"/>
      <protection hidden="1"/>
    </xf>
    <xf numFmtId="164" fontId="33" fillId="2" borderId="2" xfId="0" applyNumberFormat="1" applyFont="1" applyFill="1" applyBorder="1" applyAlignment="1" applyProtection="1">
      <alignment horizontal="center" wrapText="1"/>
      <protection hidden="1"/>
    </xf>
    <xf numFmtId="164" fontId="44" fillId="2" borderId="3" xfId="0" applyNumberFormat="1" applyFont="1" applyFill="1" applyBorder="1" applyAlignment="1" applyProtection="1">
      <alignment horizontal="center"/>
      <protection hidden="1"/>
    </xf>
    <xf numFmtId="0" fontId="33" fillId="4" borderId="2" xfId="0" applyFont="1" applyFill="1" applyBorder="1" applyAlignment="1" applyProtection="1">
      <alignment vertical="center"/>
      <protection hidden="1"/>
    </xf>
    <xf numFmtId="164" fontId="33" fillId="2" borderId="2" xfId="0" applyNumberFormat="1" applyFont="1" applyFill="1" applyBorder="1" applyAlignment="1" applyProtection="1">
      <alignment vertical="center"/>
      <protection hidden="1"/>
    </xf>
    <xf numFmtId="164" fontId="44" fillId="2" borderId="0" xfId="0" applyNumberFormat="1" applyFont="1" applyFill="1" applyBorder="1" applyAlignment="1" applyProtection="1">
      <alignment vertical="center"/>
      <protection hidden="1"/>
    </xf>
    <xf numFmtId="164" fontId="44" fillId="8" borderId="3" xfId="0" applyNumberFormat="1" applyFont="1" applyFill="1" applyBorder="1" applyAlignment="1" applyProtection="1">
      <alignment vertical="center"/>
      <protection hidden="1"/>
    </xf>
    <xf numFmtId="164" fontId="44" fillId="8" borderId="2" xfId="0" applyNumberFormat="1" applyFont="1" applyFill="1" applyBorder="1" applyAlignment="1" applyProtection="1">
      <alignment horizontal="center" vertical="center"/>
      <protection hidden="1"/>
    </xf>
    <xf numFmtId="0" fontId="30" fillId="2" borderId="1" xfId="0" applyFont="1" applyFill="1" applyBorder="1" applyAlignment="1" applyProtection="1">
      <alignment wrapText="1"/>
      <protection hidden="1"/>
    </xf>
    <xf numFmtId="0" fontId="47" fillId="6" borderId="2" xfId="0" applyFont="1" applyFill="1" applyBorder="1" applyAlignment="1" applyProtection="1">
      <alignment horizontal="center" vertical="center"/>
      <protection hidden="1"/>
    </xf>
    <xf numFmtId="0" fontId="30" fillId="2" borderId="5" xfId="0" applyFont="1" applyFill="1" applyBorder="1" applyProtection="1">
      <protection hidden="1"/>
    </xf>
    <xf numFmtId="0" fontId="28" fillId="2" borderId="0" xfId="0" applyFont="1" applyFill="1" applyBorder="1" applyAlignment="1" applyProtection="1">
      <alignment horizontal="left" vertical="top" indent="13"/>
      <protection hidden="1"/>
    </xf>
    <xf numFmtId="0" fontId="30" fillId="2" borderId="0" xfId="0" applyFont="1" applyFill="1" applyAlignment="1" applyProtection="1">
      <alignment horizontal="left" wrapText="1" indent="27"/>
      <protection hidden="1"/>
    </xf>
    <xf numFmtId="0" fontId="26" fillId="2" borderId="0" xfId="0" applyFont="1" applyFill="1" applyBorder="1" applyAlignment="1" applyProtection="1">
      <alignment horizontal="left" indent="28"/>
      <protection hidden="1"/>
    </xf>
    <xf numFmtId="0" fontId="48" fillId="2" borderId="9" xfId="0" applyFont="1" applyFill="1" applyBorder="1" applyAlignment="1" applyProtection="1">
      <alignment vertical="center"/>
      <protection hidden="1"/>
    </xf>
    <xf numFmtId="0" fontId="29" fillId="2" borderId="7" xfId="0" applyFont="1" applyFill="1" applyBorder="1" applyAlignment="1" applyProtection="1">
      <alignment vertical="center"/>
      <protection hidden="1"/>
    </xf>
    <xf numFmtId="0" fontId="27" fillId="0" borderId="2" xfId="0" applyFont="1" applyFill="1" applyBorder="1" applyAlignment="1" applyProtection="1">
      <alignment horizontal="center" vertical="center" wrapText="1"/>
      <protection hidden="1"/>
    </xf>
    <xf numFmtId="0" fontId="41" fillId="2" borderId="0" xfId="0" applyFont="1" applyFill="1" applyBorder="1" applyAlignment="1" applyProtection="1">
      <alignment horizontal="left" vertical="top" indent="13"/>
      <protection hidden="1"/>
    </xf>
    <xf numFmtId="0" fontId="30" fillId="2" borderId="0" xfId="0" applyFont="1" applyFill="1" applyAlignment="1" applyProtection="1">
      <alignment horizontal="left" wrapText="1" indent="13"/>
      <protection hidden="1"/>
    </xf>
    <xf numFmtId="0" fontId="26" fillId="2" borderId="0" xfId="0" applyFont="1" applyFill="1" applyBorder="1" applyAlignment="1" applyProtection="1">
      <alignment horizontal="left" indent="13"/>
      <protection hidden="1"/>
    </xf>
    <xf numFmtId="0" fontId="26" fillId="2" borderId="9" xfId="0" applyFont="1" applyFill="1" applyBorder="1" applyAlignment="1" applyProtection="1">
      <alignment vertical="top" wrapText="1"/>
      <protection hidden="1"/>
    </xf>
    <xf numFmtId="0" fontId="30" fillId="2" borderId="7" xfId="0" applyFont="1" applyFill="1" applyBorder="1" applyAlignment="1" applyProtection="1">
      <alignment vertical="top" wrapText="1"/>
      <protection hidden="1"/>
    </xf>
    <xf numFmtId="0" fontId="27" fillId="0" borderId="2" xfId="0" applyFont="1" applyFill="1" applyBorder="1" applyAlignment="1" applyProtection="1">
      <alignment horizontal="left"/>
      <protection hidden="1"/>
    </xf>
    <xf numFmtId="0" fontId="30" fillId="0" borderId="2" xfId="0" applyFont="1" applyFill="1" applyBorder="1" applyAlignment="1" applyProtection="1">
      <alignment horizontal="center" wrapText="1"/>
      <protection hidden="1"/>
    </xf>
    <xf numFmtId="0" fontId="30" fillId="0" borderId="2" xfId="0" applyFont="1" applyFill="1" applyBorder="1" applyAlignment="1" applyProtection="1">
      <alignment horizontal="center"/>
      <protection hidden="1"/>
    </xf>
    <xf numFmtId="0" fontId="26" fillId="0" borderId="2" xfId="0" applyFont="1" applyFill="1" applyBorder="1" applyAlignment="1" applyProtection="1">
      <alignment horizontal="center"/>
      <protection hidden="1"/>
    </xf>
    <xf numFmtId="0" fontId="42" fillId="2" borderId="0" xfId="0" applyFont="1" applyFill="1" applyBorder="1" applyAlignment="1" applyProtection="1">
      <alignment horizontal="left" vertical="top" indent="13"/>
      <protection hidden="1"/>
    </xf>
    <xf numFmtId="0" fontId="42" fillId="2" borderId="0" xfId="0" applyFont="1" applyFill="1" applyBorder="1" applyAlignment="1" applyProtection="1">
      <alignment vertical="top" wrapText="1"/>
      <protection hidden="1"/>
    </xf>
    <xf numFmtId="0" fontId="42" fillId="2" borderId="0" xfId="0" applyFont="1" applyFill="1" applyBorder="1" applyAlignment="1" applyProtection="1">
      <alignment horizontal="left" vertical="top" wrapText="1" indent="8"/>
      <protection hidden="1"/>
    </xf>
    <xf numFmtId="0" fontId="27" fillId="2" borderId="2" xfId="0" applyFont="1" applyFill="1" applyBorder="1" applyProtection="1">
      <protection hidden="1"/>
    </xf>
    <xf numFmtId="0" fontId="30" fillId="2" borderId="0" xfId="0" applyFont="1" applyFill="1" applyAlignment="1" applyProtection="1">
      <alignment wrapText="1"/>
      <protection hidden="1"/>
    </xf>
    <xf numFmtId="164" fontId="26" fillId="0" borderId="2" xfId="0" applyNumberFormat="1" applyFont="1" applyFill="1" applyBorder="1" applyAlignment="1" applyProtection="1">
      <alignment horizontal="center"/>
      <protection hidden="1"/>
    </xf>
    <xf numFmtId="14" fontId="26" fillId="2" borderId="0" xfId="0" applyNumberFormat="1" applyFont="1" applyFill="1" applyBorder="1" applyAlignment="1" applyProtection="1">
      <alignment vertical="center"/>
      <protection locked="0"/>
    </xf>
    <xf numFmtId="14" fontId="26" fillId="2" borderId="0" xfId="0" applyNumberFormat="1" applyFont="1" applyFill="1" applyBorder="1" applyAlignment="1" applyProtection="1">
      <alignment vertical="center"/>
      <protection hidden="1"/>
    </xf>
    <xf numFmtId="14" fontId="26" fillId="2" borderId="7" xfId="0" applyNumberFormat="1" applyFont="1" applyFill="1" applyBorder="1" applyProtection="1">
      <protection hidden="1"/>
    </xf>
    <xf numFmtId="164" fontId="30" fillId="0" borderId="2" xfId="0" applyNumberFormat="1" applyFont="1" applyFill="1" applyBorder="1" applyAlignment="1" applyProtection="1">
      <alignment horizontal="center"/>
      <protection hidden="1"/>
    </xf>
    <xf numFmtId="0" fontId="36" fillId="2" borderId="0" xfId="0" applyFont="1" applyFill="1" applyBorder="1" applyAlignment="1" applyProtection="1">
      <alignment vertical="center"/>
      <protection hidden="1"/>
    </xf>
    <xf numFmtId="0" fontId="36" fillId="2" borderId="7" xfId="0" applyFont="1" applyFill="1" applyBorder="1" applyAlignment="1" applyProtection="1">
      <alignment vertical="center"/>
      <protection hidden="1"/>
    </xf>
    <xf numFmtId="0" fontId="27" fillId="2" borderId="0" xfId="0" applyFont="1" applyFill="1" applyBorder="1" applyAlignment="1" applyProtection="1">
      <alignment vertical="center"/>
      <protection hidden="1"/>
    </xf>
    <xf numFmtId="0" fontId="27" fillId="2" borderId="0" xfId="0" applyFont="1" applyFill="1" applyBorder="1" applyAlignment="1" applyProtection="1">
      <alignment horizontal="left" vertical="center" indent="1"/>
      <protection hidden="1"/>
    </xf>
    <xf numFmtId="0" fontId="47" fillId="2" borderId="0" xfId="0" applyFont="1" applyFill="1" applyBorder="1" applyAlignment="1" applyProtection="1">
      <alignment vertical="center"/>
      <protection hidden="1"/>
    </xf>
    <xf numFmtId="0" fontId="42" fillId="2" borderId="9" xfId="0" applyFont="1" applyFill="1" applyBorder="1" applyAlignment="1" applyProtection="1">
      <alignment vertical="center"/>
      <protection hidden="1"/>
    </xf>
    <xf numFmtId="0" fontId="26" fillId="2" borderId="7" xfId="0" applyFont="1" applyFill="1" applyBorder="1" applyAlignment="1" applyProtection="1">
      <protection hidden="1"/>
    </xf>
    <xf numFmtId="0" fontId="27" fillId="2" borderId="0" xfId="0" applyFont="1" applyFill="1" applyBorder="1" applyAlignment="1" applyProtection="1">
      <alignment vertical="center" wrapText="1"/>
      <protection hidden="1"/>
    </xf>
    <xf numFmtId="0" fontId="36" fillId="0" borderId="2" xfId="0" applyFont="1" applyFill="1" applyBorder="1" applyProtection="1">
      <protection hidden="1"/>
    </xf>
    <xf numFmtId="8" fontId="26" fillId="0" borderId="2" xfId="0" applyNumberFormat="1" applyFont="1" applyFill="1" applyBorder="1" applyAlignment="1" applyProtection="1">
      <alignment horizontal="center"/>
      <protection hidden="1"/>
    </xf>
    <xf numFmtId="0" fontId="26" fillId="0" borderId="2" xfId="0" applyFont="1" applyFill="1" applyBorder="1" applyProtection="1">
      <protection hidden="1"/>
    </xf>
    <xf numFmtId="0" fontId="32" fillId="2" borderId="9" xfId="0" applyFont="1" applyFill="1" applyBorder="1" applyAlignment="1" applyProtection="1">
      <protection hidden="1"/>
    </xf>
    <xf numFmtId="0" fontId="30" fillId="2" borderId="0" xfId="0" applyFont="1" applyFill="1" applyBorder="1" applyAlignment="1" applyProtection="1">
      <alignment horizontal="left" vertical="center"/>
      <protection hidden="1"/>
    </xf>
    <xf numFmtId="0" fontId="36" fillId="0" borderId="2" xfId="0" applyFont="1" applyFill="1" applyBorder="1" applyAlignment="1" applyProtection="1">
      <alignment horizontal="left"/>
      <protection hidden="1"/>
    </xf>
    <xf numFmtId="164" fontId="30" fillId="0" borderId="2" xfId="0" applyNumberFormat="1" applyFont="1" applyFill="1" applyBorder="1" applyAlignment="1" applyProtection="1">
      <alignment horizontal="center" wrapText="1"/>
      <protection hidden="1"/>
    </xf>
    <xf numFmtId="0" fontId="32" fillId="2" borderId="9" xfId="0" applyFont="1" applyFill="1" applyBorder="1" applyAlignment="1" applyProtection="1">
      <alignment vertical="center"/>
      <protection hidden="1"/>
    </xf>
    <xf numFmtId="0" fontId="33" fillId="2" borderId="9" xfId="0" applyFont="1" applyFill="1" applyBorder="1" applyProtection="1">
      <protection hidden="1"/>
    </xf>
    <xf numFmtId="0" fontId="33" fillId="2" borderId="0" xfId="0" applyFont="1" applyFill="1" applyAlignment="1" applyProtection="1">
      <alignment horizontal="left"/>
      <protection hidden="1"/>
    </xf>
    <xf numFmtId="0" fontId="26" fillId="2" borderId="35" xfId="0" applyFont="1" applyFill="1" applyBorder="1" applyAlignment="1" applyProtection="1">
      <alignment horizontal="left" vertical="center" wrapText="1" indent="1"/>
      <protection locked="0"/>
    </xf>
    <xf numFmtId="0" fontId="26" fillId="2" borderId="3" xfId="0" applyFont="1" applyFill="1" applyBorder="1" applyAlignment="1" applyProtection="1">
      <alignment horizontal="left" wrapText="1" indent="1"/>
      <protection locked="0"/>
    </xf>
    <xf numFmtId="14" fontId="26" fillId="2" borderId="3" xfId="0" applyNumberFormat="1" applyFont="1" applyFill="1" applyBorder="1" applyAlignment="1" applyProtection="1">
      <alignment horizontal="center" vertical="center" wrapText="1"/>
      <protection locked="0"/>
    </xf>
    <xf numFmtId="0" fontId="33" fillId="2" borderId="0" xfId="0" applyFont="1" applyFill="1" applyAlignment="1" applyProtection="1">
      <alignment horizontal="center"/>
      <protection hidden="1"/>
    </xf>
    <xf numFmtId="14" fontId="30" fillId="2" borderId="0" xfId="0" applyNumberFormat="1" applyFont="1" applyFill="1" applyProtection="1">
      <protection hidden="1"/>
    </xf>
    <xf numFmtId="0" fontId="26" fillId="2" borderId="7" xfId="0" applyFont="1" applyFill="1" applyBorder="1" applyAlignment="1" applyProtection="1">
      <alignment wrapText="1"/>
      <protection hidden="1"/>
    </xf>
    <xf numFmtId="0" fontId="33" fillId="0" borderId="0" xfId="0" applyFont="1" applyProtection="1">
      <protection hidden="1"/>
    </xf>
    <xf numFmtId="0" fontId="33" fillId="2" borderId="0" xfId="0" applyFont="1" applyFill="1" applyAlignment="1" applyProtection="1">
      <alignment horizontal="left" indent="2"/>
      <protection hidden="1"/>
    </xf>
    <xf numFmtId="0" fontId="33" fillId="2" borderId="0" xfId="0" applyFont="1" applyFill="1" applyAlignment="1" applyProtection="1">
      <alignment horizontal="left" indent="1"/>
      <protection hidden="1"/>
    </xf>
    <xf numFmtId="0" fontId="26" fillId="2" borderId="3" xfId="0" applyFont="1" applyFill="1" applyBorder="1" applyAlignment="1" applyProtection="1">
      <alignment horizontal="left" vertical="center" wrapText="1" indent="2"/>
      <protection locked="0"/>
    </xf>
    <xf numFmtId="0" fontId="30" fillId="2" borderId="0" xfId="0" applyFont="1" applyFill="1" applyBorder="1" applyAlignment="1" applyProtection="1">
      <alignment horizontal="left"/>
      <protection hidden="1"/>
    </xf>
    <xf numFmtId="0" fontId="30" fillId="2" borderId="0" xfId="0" applyFont="1" applyFill="1" applyBorder="1" applyAlignment="1" applyProtection="1">
      <alignment horizontal="left" indent="2"/>
      <protection hidden="1"/>
    </xf>
    <xf numFmtId="0" fontId="30" fillId="2" borderId="0" xfId="0" applyFont="1" applyFill="1" applyAlignment="1" applyProtection="1">
      <alignment horizontal="left" indent="1"/>
      <protection hidden="1"/>
    </xf>
    <xf numFmtId="0" fontId="30" fillId="2" borderId="0" xfId="0" applyFont="1" applyFill="1" applyAlignment="1" applyProtection="1">
      <alignment horizontal="left"/>
      <protection hidden="1"/>
    </xf>
    <xf numFmtId="0" fontId="30" fillId="2" borderId="0" xfId="0" applyFont="1" applyFill="1" applyAlignment="1" applyProtection="1">
      <alignment horizontal="left" indent="2"/>
      <protection hidden="1"/>
    </xf>
    <xf numFmtId="164" fontId="30" fillId="2" borderId="3" xfId="0" applyNumberFormat="1" applyFont="1" applyFill="1" applyBorder="1" applyProtection="1">
      <protection hidden="1"/>
    </xf>
    <xf numFmtId="164" fontId="30" fillId="2" borderId="5" xfId="0" applyNumberFormat="1" applyFont="1" applyFill="1" applyBorder="1" applyProtection="1">
      <protection hidden="1"/>
    </xf>
    <xf numFmtId="164" fontId="30" fillId="2" borderId="4" xfId="0" applyNumberFormat="1" applyFont="1" applyFill="1" applyBorder="1" applyProtection="1">
      <protection hidden="1"/>
    </xf>
    <xf numFmtId="164" fontId="26" fillId="2" borderId="2" xfId="3" applyNumberFormat="1" applyFont="1" applyFill="1" applyBorder="1" applyAlignment="1" applyProtection="1">
      <alignment horizontal="center" vertical="center" wrapText="1"/>
      <protection hidden="1"/>
    </xf>
    <xf numFmtId="0" fontId="33" fillId="4" borderId="21" xfId="0" applyFont="1" applyFill="1" applyBorder="1" applyAlignment="1" applyProtection="1">
      <alignment horizontal="center" vertical="center"/>
      <protection hidden="1"/>
    </xf>
    <xf numFmtId="0" fontId="33" fillId="4" borderId="10" xfId="0" applyFont="1" applyFill="1" applyBorder="1" applyAlignment="1" applyProtection="1">
      <alignment horizontal="left" vertical="center" wrapText="1" indent="1"/>
      <protection hidden="1"/>
    </xf>
    <xf numFmtId="0" fontId="33" fillId="4" borderId="3" xfId="0" applyFont="1" applyFill="1" applyBorder="1" applyAlignment="1" applyProtection="1">
      <alignment horizontal="left" vertical="center" wrapText="1" indent="1"/>
      <protection hidden="1"/>
    </xf>
    <xf numFmtId="0" fontId="33" fillId="4" borderId="5" xfId="0" applyFont="1" applyFill="1" applyBorder="1" applyAlignment="1" applyProtection="1">
      <alignment horizontal="left" vertical="center" wrapText="1" indent="1"/>
      <protection hidden="1"/>
    </xf>
    <xf numFmtId="0" fontId="33" fillId="4" borderId="35" xfId="0" applyFont="1" applyFill="1" applyBorder="1" applyAlignment="1" applyProtection="1">
      <alignment horizontal="center" vertical="center" wrapText="1"/>
      <protection hidden="1"/>
    </xf>
    <xf numFmtId="0" fontId="33" fillId="4" borderId="19" xfId="0" applyFont="1" applyFill="1" applyBorder="1" applyAlignment="1" applyProtection="1">
      <alignment horizontal="center" vertical="center" wrapText="1"/>
      <protection hidden="1"/>
    </xf>
    <xf numFmtId="0" fontId="33" fillId="4" borderId="20" xfId="0" applyFont="1" applyFill="1" applyBorder="1" applyAlignment="1" applyProtection="1">
      <alignment horizontal="center" vertical="center" wrapText="1"/>
      <protection hidden="1"/>
    </xf>
    <xf numFmtId="0" fontId="33" fillId="4" borderId="4" xfId="0" applyFont="1" applyFill="1" applyBorder="1" applyAlignment="1" applyProtection="1">
      <alignment horizontal="left" vertical="center" wrapText="1" indent="1"/>
      <protection hidden="1"/>
    </xf>
    <xf numFmtId="0" fontId="43" fillId="2" borderId="0" xfId="0" applyFont="1" applyFill="1" applyBorder="1" applyAlignment="1" applyProtection="1">
      <alignment horizontal="left" vertical="center" indent="1"/>
      <protection hidden="1"/>
    </xf>
    <xf numFmtId="0" fontId="33" fillId="4" borderId="2" xfId="0" applyFont="1" applyFill="1" applyBorder="1" applyAlignment="1" applyProtection="1">
      <alignment horizontal="center" vertical="center" wrapText="1"/>
      <protection hidden="1"/>
    </xf>
    <xf numFmtId="0" fontId="33" fillId="2" borderId="2" xfId="0" applyFont="1" applyFill="1" applyBorder="1" applyAlignment="1" applyProtection="1">
      <alignment horizontal="center" vertical="center"/>
      <protection hidden="1"/>
    </xf>
    <xf numFmtId="0" fontId="33" fillId="2" borderId="2" xfId="0" applyFont="1" applyFill="1" applyBorder="1" applyAlignment="1" applyProtection="1">
      <alignment horizontal="center" vertical="center" wrapText="1"/>
      <protection hidden="1"/>
    </xf>
    <xf numFmtId="0" fontId="33" fillId="2" borderId="3" xfId="0" applyFont="1" applyFill="1" applyBorder="1" applyAlignment="1" applyProtection="1">
      <alignment horizontal="left" vertical="center" wrapText="1" indent="1"/>
      <protection hidden="1"/>
    </xf>
    <xf numFmtId="0" fontId="33" fillId="2" borderId="5" xfId="0" applyFont="1" applyFill="1" applyBorder="1" applyAlignment="1" applyProtection="1">
      <alignment horizontal="left" vertical="center" wrapText="1" indent="1"/>
      <protection hidden="1"/>
    </xf>
    <xf numFmtId="0" fontId="33" fillId="2" borderId="35" xfId="0" applyFont="1" applyFill="1" applyBorder="1" applyAlignment="1" applyProtection="1">
      <alignment vertical="center" wrapText="1"/>
      <protection hidden="1"/>
    </xf>
    <xf numFmtId="0" fontId="33" fillId="2" borderId="3" xfId="0" applyFont="1" applyFill="1" applyBorder="1" applyAlignment="1" applyProtection="1">
      <alignment horizontal="center" vertical="center" wrapText="1"/>
      <protection hidden="1"/>
    </xf>
    <xf numFmtId="0" fontId="33" fillId="2" borderId="4" xfId="0" applyFont="1" applyFill="1" applyBorder="1" applyAlignment="1" applyProtection="1">
      <alignment horizontal="center" vertical="center" wrapText="1"/>
      <protection hidden="1"/>
    </xf>
    <xf numFmtId="0" fontId="33" fillId="2" borderId="4" xfId="0" applyFont="1" applyFill="1" applyBorder="1" applyAlignment="1" applyProtection="1">
      <alignment horizontal="left" vertical="center" wrapText="1" indent="1"/>
      <protection hidden="1"/>
    </xf>
    <xf numFmtId="0" fontId="33" fillId="2" borderId="3" xfId="0" applyFont="1" applyFill="1" applyBorder="1" applyAlignment="1" applyProtection="1">
      <alignment horizontal="center" vertical="center" wrapText="1"/>
      <protection hidden="1"/>
    </xf>
    <xf numFmtId="0" fontId="33" fillId="2" borderId="2" xfId="0" applyFont="1" applyFill="1" applyBorder="1" applyAlignment="1" applyProtection="1">
      <alignment horizontal="left" vertical="center" wrapText="1" indent="1"/>
      <protection hidden="1"/>
    </xf>
    <xf numFmtId="0" fontId="33" fillId="2" borderId="3" xfId="0" applyFont="1" applyFill="1" applyBorder="1" applyAlignment="1" applyProtection="1">
      <alignment horizontal="left" vertical="center" wrapText="1" indent="1"/>
      <protection hidden="1"/>
    </xf>
    <xf numFmtId="0" fontId="33" fillId="2" borderId="0" xfId="0" applyFont="1" applyFill="1" applyBorder="1" applyAlignment="1" applyProtection="1">
      <alignment horizontal="left" vertical="center" wrapText="1" indent="1"/>
      <protection hidden="1"/>
    </xf>
    <xf numFmtId="0" fontId="33" fillId="2" borderId="3" xfId="0" applyFont="1" applyFill="1" applyBorder="1" applyAlignment="1" applyProtection="1">
      <alignment horizontal="center"/>
      <protection hidden="1"/>
    </xf>
    <xf numFmtId="0" fontId="36" fillId="2" borderId="0" xfId="0" applyFont="1" applyFill="1" applyBorder="1" applyProtection="1">
      <protection hidden="1"/>
    </xf>
    <xf numFmtId="0" fontId="33" fillId="2" borderId="0" xfId="0" applyFont="1" applyFill="1" applyAlignment="1" applyProtection="1">
      <alignment horizontal="center" vertical="center" wrapText="1"/>
      <protection hidden="1"/>
    </xf>
    <xf numFmtId="164" fontId="26" fillId="2" borderId="0" xfId="0" applyNumberFormat="1" applyFont="1" applyFill="1" applyBorder="1" applyAlignment="1" applyProtection="1">
      <protection hidden="1"/>
    </xf>
    <xf numFmtId="0" fontId="33" fillId="2" borderId="0" xfId="0" applyFont="1" applyFill="1" applyAlignment="1" applyProtection="1">
      <alignment wrapText="1"/>
      <protection hidden="1"/>
    </xf>
    <xf numFmtId="164" fontId="26" fillId="2" borderId="5" xfId="0" applyNumberFormat="1" applyFont="1" applyFill="1" applyBorder="1" applyAlignment="1" applyProtection="1">
      <alignment horizontal="center"/>
      <protection hidden="1"/>
    </xf>
    <xf numFmtId="0" fontId="26" fillId="2" borderId="0" xfId="0" applyFont="1" applyFill="1" applyAlignment="1" applyProtection="1">
      <alignment horizontal="right" indent="2"/>
      <protection hidden="1"/>
    </xf>
    <xf numFmtId="164" fontId="26" fillId="2" borderId="0" xfId="0" applyNumberFormat="1" applyFont="1" applyFill="1" applyBorder="1" applyAlignment="1" applyProtection="1">
      <alignment horizontal="center"/>
      <protection hidden="1"/>
    </xf>
    <xf numFmtId="0" fontId="26" fillId="2" borderId="1" xfId="0" applyFont="1" applyFill="1" applyBorder="1" applyAlignment="1" applyProtection="1">
      <alignment horizontal="center"/>
      <protection hidden="1"/>
    </xf>
    <xf numFmtId="164" fontId="26" fillId="2" borderId="1" xfId="0" applyNumberFormat="1" applyFont="1" applyFill="1" applyBorder="1" applyAlignment="1" applyProtection="1">
      <alignment horizontal="center"/>
      <protection hidden="1"/>
    </xf>
    <xf numFmtId="0" fontId="26" fillId="2" borderId="6" xfId="0" applyFont="1" applyFill="1" applyBorder="1" applyAlignment="1" applyProtection="1">
      <alignment horizontal="left" indent="1"/>
      <protection hidden="1"/>
    </xf>
    <xf numFmtId="164" fontId="26" fillId="2" borderId="6" xfId="0" applyNumberFormat="1" applyFont="1" applyFill="1" applyBorder="1" applyAlignment="1" applyProtection="1">
      <alignment horizontal="center"/>
      <protection hidden="1"/>
    </xf>
    <xf numFmtId="0" fontId="26" fillId="10" borderId="3" xfId="0" applyFont="1" applyFill="1" applyBorder="1" applyAlignment="1" applyProtection="1">
      <alignment horizontal="left" vertical="center" indent="1"/>
      <protection hidden="1"/>
    </xf>
    <xf numFmtId="0" fontId="26" fillId="10" borderId="5" xfId="0" applyFont="1" applyFill="1" applyBorder="1" applyAlignment="1" applyProtection="1">
      <alignment horizontal="left" vertical="center" indent="1"/>
      <protection hidden="1"/>
    </xf>
    <xf numFmtId="0" fontId="26" fillId="10" borderId="4" xfId="0" applyFont="1" applyFill="1" applyBorder="1" applyAlignment="1" applyProtection="1">
      <alignment horizontal="left" vertical="center" indent="1"/>
      <protection hidden="1"/>
    </xf>
    <xf numFmtId="0" fontId="36" fillId="4" borderId="9" xfId="0" applyFont="1" applyFill="1" applyBorder="1" applyAlignment="1" applyProtection="1">
      <alignment vertical="center"/>
      <protection hidden="1"/>
    </xf>
    <xf numFmtId="0" fontId="26" fillId="4" borderId="2" xfId="0" applyFont="1" applyFill="1" applyBorder="1" applyAlignment="1" applyProtection="1">
      <alignment horizontal="left" vertical="center" wrapText="1"/>
      <protection hidden="1"/>
    </xf>
    <xf numFmtId="0" fontId="26" fillId="4" borderId="5" xfId="0" applyFont="1" applyFill="1" applyBorder="1" applyAlignment="1" applyProtection="1">
      <alignment vertical="center" wrapText="1"/>
      <protection hidden="1"/>
    </xf>
    <xf numFmtId="0" fontId="26" fillId="4" borderId="7" xfId="0" applyFont="1" applyFill="1" applyBorder="1" applyAlignment="1" applyProtection="1">
      <alignment vertical="center"/>
      <protection hidden="1"/>
    </xf>
    <xf numFmtId="165" fontId="26" fillId="2" borderId="2" xfId="0" applyNumberFormat="1" applyFont="1" applyFill="1" applyBorder="1" applyAlignment="1" applyProtection="1">
      <alignment horizontal="center" vertical="center"/>
      <protection locked="0"/>
    </xf>
    <xf numFmtId="165" fontId="26" fillId="2" borderId="4" xfId="0" applyNumberFormat="1" applyFont="1" applyFill="1" applyBorder="1" applyAlignment="1" applyProtection="1">
      <alignment horizontal="center" vertical="center"/>
      <protection locked="0"/>
    </xf>
    <xf numFmtId="165" fontId="26" fillId="2" borderId="3" xfId="0" applyNumberFormat="1" applyFont="1" applyFill="1" applyBorder="1" applyAlignment="1" applyProtection="1">
      <alignment horizontal="left" vertical="center" wrapText="1"/>
      <protection locked="0"/>
    </xf>
    <xf numFmtId="14" fontId="26" fillId="2" borderId="3" xfId="0" applyNumberFormat="1" applyFont="1" applyFill="1" applyBorder="1" applyAlignment="1" applyProtection="1">
      <alignment horizontal="center" vertical="center"/>
      <protection locked="0"/>
    </xf>
    <xf numFmtId="165" fontId="26" fillId="2" borderId="3" xfId="0" applyNumberFormat="1" applyFont="1" applyFill="1" applyBorder="1" applyAlignment="1" applyProtection="1">
      <alignment vertical="center"/>
      <protection locked="0"/>
    </xf>
    <xf numFmtId="165" fontId="26" fillId="2" borderId="5" xfId="0" applyNumberFormat="1" applyFont="1" applyFill="1" applyBorder="1" applyAlignment="1" applyProtection="1">
      <alignment vertical="center"/>
      <protection locked="0"/>
    </xf>
    <xf numFmtId="0" fontId="26" fillId="4" borderId="9" xfId="0" applyFont="1" applyFill="1" applyBorder="1" applyAlignment="1" applyProtection="1">
      <alignment vertical="center"/>
      <protection hidden="1"/>
    </xf>
    <xf numFmtId="14" fontId="44" fillId="2" borderId="0" xfId="0" applyNumberFormat="1" applyFont="1" applyFill="1" applyProtection="1">
      <protection hidden="1"/>
    </xf>
    <xf numFmtId="14" fontId="33" fillId="2" borderId="0" xfId="0" applyNumberFormat="1" applyFont="1" applyFill="1" applyBorder="1" applyAlignment="1" applyProtection="1">
      <alignment horizontal="left" indent="1"/>
      <protection hidden="1"/>
    </xf>
    <xf numFmtId="164" fontId="33" fillId="2" borderId="0" xfId="0" applyNumberFormat="1" applyFont="1" applyFill="1" applyBorder="1" applyAlignment="1" applyProtection="1">
      <alignment horizontal="left" vertical="center" indent="1"/>
      <protection hidden="1"/>
    </xf>
    <xf numFmtId="0" fontId="30" fillId="2" borderId="0" xfId="0" applyFont="1" applyFill="1" applyAlignment="1" applyProtection="1">
      <alignment vertical="top" wrapText="1"/>
      <protection hidden="1"/>
    </xf>
    <xf numFmtId="164" fontId="44" fillId="2" borderId="0" xfId="0" applyNumberFormat="1" applyFont="1" applyFill="1" applyBorder="1" applyAlignment="1" applyProtection="1">
      <alignment horizontal="left" vertical="center" indent="1"/>
      <protection hidden="1"/>
    </xf>
    <xf numFmtId="0" fontId="45" fillId="2" borderId="0" xfId="0" applyFont="1" applyFill="1" applyBorder="1" applyAlignment="1" applyProtection="1">
      <alignment horizontal="right"/>
      <protection hidden="1"/>
    </xf>
    <xf numFmtId="164" fontId="44" fillId="2" borderId="0" xfId="0" applyNumberFormat="1" applyFont="1" applyFill="1" applyBorder="1" applyAlignment="1" applyProtection="1">
      <alignment horizontal="left" indent="1"/>
      <protection hidden="1"/>
    </xf>
    <xf numFmtId="0" fontId="44" fillId="2" borderId="0" xfId="0" applyFont="1" applyFill="1" applyBorder="1" applyProtection="1">
      <protection hidden="1"/>
    </xf>
    <xf numFmtId="0" fontId="35" fillId="12" borderId="3" xfId="0" applyFont="1" applyFill="1" applyBorder="1" applyAlignment="1" applyProtection="1">
      <alignment horizontal="left" vertical="center" indent="1"/>
      <protection hidden="1"/>
    </xf>
    <xf numFmtId="0" fontId="35" fillId="12" borderId="5" xfId="0" applyFont="1" applyFill="1" applyBorder="1" applyAlignment="1" applyProtection="1">
      <alignment horizontal="left" vertical="center" indent="1"/>
      <protection hidden="1"/>
    </xf>
    <xf numFmtId="0" fontId="35" fillId="12" borderId="4" xfId="0" applyFont="1" applyFill="1" applyBorder="1" applyAlignment="1" applyProtection="1">
      <alignment horizontal="left" vertical="center" indent="1"/>
      <protection hidden="1"/>
    </xf>
    <xf numFmtId="0" fontId="34" fillId="12" borderId="3" xfId="0" applyFont="1" applyFill="1" applyBorder="1" applyAlignment="1" applyProtection="1">
      <alignment horizontal="left" vertical="center" indent="1"/>
      <protection hidden="1"/>
    </xf>
    <xf numFmtId="0" fontId="34" fillId="12" borderId="5" xfId="0" applyFont="1" applyFill="1" applyBorder="1" applyAlignment="1" applyProtection="1">
      <alignment horizontal="left" vertical="center" indent="1"/>
      <protection hidden="1"/>
    </xf>
    <xf numFmtId="0" fontId="34" fillId="12" borderId="4" xfId="0" applyFont="1" applyFill="1" applyBorder="1" applyAlignment="1" applyProtection="1">
      <alignment horizontal="left" vertical="center" indent="1"/>
      <protection hidden="1"/>
    </xf>
    <xf numFmtId="0" fontId="26" fillId="12" borderId="5" xfId="0" applyFont="1" applyFill="1" applyBorder="1" applyAlignment="1" applyProtection="1">
      <alignment vertical="center"/>
      <protection hidden="1"/>
    </xf>
    <xf numFmtId="0" fontId="26" fillId="12" borderId="4" xfId="0" applyFont="1" applyFill="1" applyBorder="1" applyAlignment="1" applyProtection="1">
      <alignment vertical="center"/>
      <protection hidden="1"/>
    </xf>
    <xf numFmtId="0" fontId="34" fillId="12" borderId="17" xfId="0" applyFont="1" applyFill="1" applyBorder="1" applyAlignment="1" applyProtection="1">
      <alignment horizontal="left" vertical="center" indent="1"/>
      <protection hidden="1"/>
    </xf>
    <xf numFmtId="0" fontId="34" fillId="12" borderId="16" xfId="0" applyFont="1" applyFill="1" applyBorder="1" applyAlignment="1" applyProtection="1">
      <alignment horizontal="left" vertical="center" indent="1"/>
      <protection hidden="1"/>
    </xf>
    <xf numFmtId="0" fontId="36" fillId="12" borderId="5" xfId="0" applyFont="1" applyFill="1" applyBorder="1" applyAlignment="1" applyProtection="1">
      <alignment vertical="center"/>
      <protection hidden="1"/>
    </xf>
    <xf numFmtId="0" fontId="36" fillId="12" borderId="4" xfId="0" applyFont="1" applyFill="1" applyBorder="1" applyAlignment="1" applyProtection="1">
      <alignment vertical="center"/>
      <protection hidden="1"/>
    </xf>
    <xf numFmtId="0" fontId="35" fillId="13" borderId="3" xfId="0" applyFont="1" applyFill="1" applyBorder="1" applyAlignment="1" applyProtection="1">
      <alignment horizontal="left" vertical="center" indent="1"/>
    </xf>
    <xf numFmtId="0" fontId="36" fillId="13" borderId="4" xfId="0" applyFont="1" applyFill="1" applyBorder="1" applyAlignment="1" applyProtection="1">
      <alignment vertical="center"/>
      <protection hidden="1"/>
    </xf>
    <xf numFmtId="0" fontId="35" fillId="13" borderId="3" xfId="0" applyFont="1" applyFill="1" applyBorder="1" applyAlignment="1" applyProtection="1">
      <alignment horizontal="left" vertical="center" indent="1"/>
      <protection hidden="1"/>
    </xf>
    <xf numFmtId="0" fontId="35" fillId="13" borderId="5" xfId="0" applyFont="1" applyFill="1" applyBorder="1" applyAlignment="1" applyProtection="1">
      <alignment vertical="center"/>
      <protection hidden="1"/>
    </xf>
    <xf numFmtId="0" fontId="34" fillId="13" borderId="3" xfId="0" applyFont="1" applyFill="1" applyBorder="1" applyAlignment="1" applyProtection="1">
      <alignment horizontal="left" indent="1"/>
      <protection hidden="1"/>
    </xf>
    <xf numFmtId="0" fontId="34" fillId="13" borderId="5" xfId="0" applyFont="1" applyFill="1" applyBorder="1" applyAlignment="1" applyProtection="1">
      <alignment horizontal="left" indent="1"/>
      <protection hidden="1"/>
    </xf>
    <xf numFmtId="0" fontId="34" fillId="13" borderId="4" xfId="0" applyFont="1" applyFill="1" applyBorder="1" applyAlignment="1" applyProtection="1">
      <alignment horizontal="left" indent="1"/>
      <protection hidden="1"/>
    </xf>
    <xf numFmtId="0" fontId="35" fillId="13" borderId="3" xfId="0" applyFont="1" applyFill="1" applyBorder="1" applyAlignment="1" applyProtection="1">
      <alignment horizontal="left" vertical="center" indent="1"/>
      <protection hidden="1"/>
    </xf>
    <xf numFmtId="0" fontId="35" fillId="13" borderId="5" xfId="0" applyFont="1" applyFill="1" applyBorder="1" applyAlignment="1" applyProtection="1">
      <alignment horizontal="left" vertical="center" indent="1"/>
      <protection hidden="1"/>
    </xf>
    <xf numFmtId="0" fontId="35" fillId="13" borderId="4" xfId="0" applyFont="1" applyFill="1" applyBorder="1" applyAlignment="1" applyProtection="1">
      <alignment horizontal="left" vertical="center" indent="1"/>
      <protection hidden="1"/>
    </xf>
    <xf numFmtId="0" fontId="34" fillId="12" borderId="3" xfId="0" applyFont="1" applyFill="1" applyBorder="1" applyAlignment="1" applyProtection="1">
      <alignment horizontal="center" vertical="center"/>
      <protection hidden="1"/>
    </xf>
    <xf numFmtId="0" fontId="34" fillId="12" borderId="4" xfId="0" applyFont="1" applyFill="1" applyBorder="1" applyAlignment="1" applyProtection="1">
      <alignment horizontal="center" vertical="center"/>
      <protection hidden="1"/>
    </xf>
    <xf numFmtId="0" fontId="35" fillId="13" borderId="3" xfId="0" applyFont="1" applyFill="1" applyBorder="1" applyAlignment="1" applyProtection="1">
      <alignment vertical="center"/>
      <protection hidden="1"/>
    </xf>
    <xf numFmtId="0" fontId="34" fillId="13" borderId="3" xfId="0" applyFont="1" applyFill="1" applyBorder="1" applyAlignment="1" applyProtection="1">
      <protection hidden="1"/>
    </xf>
    <xf numFmtId="0" fontId="26" fillId="13" borderId="4" xfId="0" applyFont="1" applyFill="1" applyBorder="1" applyAlignment="1" applyProtection="1">
      <protection hidden="1"/>
    </xf>
    <xf numFmtId="0" fontId="36" fillId="12" borderId="5" xfId="0" applyFont="1" applyFill="1" applyBorder="1" applyAlignment="1" applyProtection="1">
      <alignment vertical="center" wrapText="1"/>
      <protection hidden="1"/>
    </xf>
    <xf numFmtId="0" fontId="36" fillId="12" borderId="4" xfId="0" applyFont="1" applyFill="1" applyBorder="1" applyAlignment="1" applyProtection="1">
      <alignment vertical="center" wrapText="1"/>
      <protection hidden="1"/>
    </xf>
    <xf numFmtId="0" fontId="35" fillId="12" borderId="3" xfId="0" applyFont="1" applyFill="1" applyBorder="1" applyAlignment="1" applyProtection="1">
      <alignment vertical="center" wrapText="1"/>
      <protection hidden="1"/>
    </xf>
    <xf numFmtId="0" fontId="34" fillId="13" borderId="3" xfId="0" applyFont="1" applyFill="1" applyBorder="1" applyAlignment="1" applyProtection="1">
      <alignment horizontal="left" indent="1"/>
      <protection hidden="1"/>
    </xf>
    <xf numFmtId="0" fontId="34" fillId="13" borderId="3" xfId="0" applyFont="1" applyFill="1" applyBorder="1" applyAlignment="1" applyProtection="1">
      <alignment horizontal="left" vertical="center" indent="1"/>
      <protection hidden="1"/>
    </xf>
    <xf numFmtId="0" fontId="34" fillId="13" borderId="5" xfId="0" applyFont="1" applyFill="1" applyBorder="1" applyAlignment="1" applyProtection="1">
      <alignment horizontal="left" vertical="center" indent="1"/>
      <protection hidden="1"/>
    </xf>
    <xf numFmtId="0" fontId="34" fillId="13" borderId="4" xfId="0" applyFont="1" applyFill="1" applyBorder="1" applyAlignment="1" applyProtection="1">
      <alignment horizontal="left" vertical="center" indent="1"/>
      <protection hidden="1"/>
    </xf>
    <xf numFmtId="0" fontId="39" fillId="13" borderId="24" xfId="0" applyFont="1" applyFill="1" applyBorder="1" applyAlignment="1" applyProtection="1">
      <alignment horizontal="left" vertical="center" indent="1"/>
      <protection hidden="1"/>
    </xf>
    <xf numFmtId="0" fontId="39" fillId="13" borderId="25" xfId="0" applyFont="1" applyFill="1" applyBorder="1" applyAlignment="1" applyProtection="1">
      <alignment horizontal="left" vertical="center" indent="1"/>
      <protection hidden="1"/>
    </xf>
    <xf numFmtId="0" fontId="39" fillId="13" borderId="26" xfId="0" applyFont="1" applyFill="1" applyBorder="1" applyAlignment="1" applyProtection="1">
      <alignment horizontal="center" vertical="center"/>
      <protection hidden="1"/>
    </xf>
    <xf numFmtId="0" fontId="26" fillId="11" borderId="3" xfId="0" applyFont="1" applyFill="1" applyBorder="1" applyAlignment="1" applyProtection="1">
      <alignment horizontal="left" vertical="center" indent="1"/>
      <protection hidden="1"/>
    </xf>
    <xf numFmtId="0" fontId="26" fillId="11" borderId="4" xfId="0" applyFont="1" applyFill="1" applyBorder="1" applyAlignment="1" applyProtection="1">
      <alignment vertical="center"/>
      <protection hidden="1"/>
    </xf>
    <xf numFmtId="0" fontId="26" fillId="11" borderId="3" xfId="0" applyFont="1" applyFill="1" applyBorder="1" applyAlignment="1" applyProtection="1">
      <alignment horizontal="left" indent="1"/>
      <protection hidden="1"/>
    </xf>
    <xf numFmtId="0" fontId="26" fillId="11" borderId="4" xfId="0" applyFont="1" applyFill="1" applyBorder="1" applyAlignment="1" applyProtection="1">
      <alignment horizontal="left" indent="1"/>
      <protection hidden="1"/>
    </xf>
    <xf numFmtId="0" fontId="26" fillId="11" borderId="3" xfId="0" applyFont="1" applyFill="1" applyBorder="1" applyAlignment="1" applyProtection="1">
      <alignment horizontal="left" vertical="center" indent="1"/>
      <protection hidden="1"/>
    </xf>
    <xf numFmtId="0" fontId="26" fillId="11" borderId="4" xfId="0" applyFont="1" applyFill="1" applyBorder="1" applyAlignment="1" applyProtection="1">
      <alignment horizontal="left" vertical="center" indent="1"/>
      <protection hidden="1"/>
    </xf>
    <xf numFmtId="0" fontId="26" fillId="11" borderId="21" xfId="0" applyFont="1" applyFill="1" applyBorder="1" applyAlignment="1" applyProtection="1">
      <alignment horizontal="center" vertical="center"/>
      <protection hidden="1"/>
    </xf>
    <xf numFmtId="0" fontId="26" fillId="11" borderId="10" xfId="0" applyFont="1" applyFill="1" applyBorder="1" applyAlignment="1" applyProtection="1">
      <alignment horizontal="left" vertical="center" wrapText="1" indent="1"/>
      <protection hidden="1"/>
    </xf>
    <xf numFmtId="0" fontId="26" fillId="11" borderId="3" xfId="0" applyFont="1" applyFill="1" applyBorder="1" applyAlignment="1" applyProtection="1">
      <alignment horizontal="left" vertical="center" wrapText="1" indent="1"/>
      <protection hidden="1"/>
    </xf>
    <xf numFmtId="0" fontId="26" fillId="11" borderId="35" xfId="0" applyFont="1" applyFill="1" applyBorder="1" applyAlignment="1" applyProtection="1">
      <alignment horizontal="left" vertical="center" wrapText="1" indent="1"/>
      <protection hidden="1"/>
    </xf>
    <xf numFmtId="0" fontId="26" fillId="11" borderId="10" xfId="0" applyFont="1" applyFill="1" applyBorder="1" applyAlignment="1" applyProtection="1">
      <alignment horizontal="center" vertical="center" wrapText="1"/>
      <protection hidden="1"/>
    </xf>
    <xf numFmtId="0" fontId="26" fillId="11" borderId="3" xfId="0" applyFont="1" applyFill="1" applyBorder="1" applyAlignment="1" applyProtection="1">
      <alignment horizontal="center" vertical="center" wrapText="1"/>
      <protection hidden="1"/>
    </xf>
    <xf numFmtId="0" fontId="26" fillId="11" borderId="2" xfId="0" applyFont="1" applyFill="1" applyBorder="1" applyAlignment="1" applyProtection="1">
      <alignment horizontal="center" vertical="center" wrapText="1"/>
      <protection hidden="1"/>
    </xf>
    <xf numFmtId="0" fontId="26" fillId="11" borderId="3" xfId="0" applyFont="1" applyFill="1" applyBorder="1" applyAlignment="1" applyProtection="1">
      <alignment horizontal="center" vertical="center"/>
      <protection hidden="1"/>
    </xf>
    <xf numFmtId="0" fontId="26" fillId="11" borderId="2" xfId="0" applyFont="1" applyFill="1" applyBorder="1" applyAlignment="1" applyProtection="1">
      <alignment horizontal="center" vertical="center"/>
      <protection hidden="1"/>
    </xf>
    <xf numFmtId="164" fontId="26" fillId="11" borderId="2" xfId="0" applyNumberFormat="1" applyFont="1" applyFill="1" applyBorder="1" applyAlignment="1" applyProtection="1">
      <alignment horizontal="center"/>
      <protection hidden="1"/>
    </xf>
    <xf numFmtId="0" fontId="26" fillId="11" borderId="3" xfId="0" applyFont="1" applyFill="1" applyBorder="1" applyAlignment="1" applyProtection="1">
      <protection hidden="1"/>
    </xf>
    <xf numFmtId="0" fontId="26" fillId="11" borderId="3" xfId="0" applyFont="1" applyFill="1" applyBorder="1" applyAlignment="1" applyProtection="1">
      <alignment vertical="center"/>
      <protection hidden="1"/>
    </xf>
    <xf numFmtId="0" fontId="26" fillId="11" borderId="2" xfId="0" applyFont="1" applyFill="1" applyBorder="1" applyAlignment="1" applyProtection="1">
      <protection hidden="1"/>
    </xf>
    <xf numFmtId="0" fontId="26" fillId="11" borderId="2" xfId="0" applyFont="1" applyFill="1" applyBorder="1" applyAlignment="1" applyProtection="1">
      <alignment vertical="center"/>
      <protection hidden="1"/>
    </xf>
    <xf numFmtId="0" fontId="26" fillId="11" borderId="19" xfId="0" applyFont="1" applyFill="1" applyBorder="1" applyAlignment="1" applyProtection="1">
      <alignment horizontal="center" vertical="center" wrapText="1"/>
      <protection hidden="1"/>
    </xf>
    <xf numFmtId="0" fontId="26" fillId="11" borderId="19" xfId="0" applyFont="1" applyFill="1" applyBorder="1" applyAlignment="1" applyProtection="1">
      <alignment horizontal="left" vertical="center" wrapText="1" indent="1"/>
      <protection hidden="1"/>
    </xf>
    <xf numFmtId="0" fontId="26" fillId="11" borderId="36" xfId="0" applyFont="1" applyFill="1" applyBorder="1" applyAlignment="1" applyProtection="1">
      <alignment horizontal="left" vertical="center" indent="1"/>
      <protection hidden="1"/>
    </xf>
    <xf numFmtId="0" fontId="26" fillId="11" borderId="18" xfId="0" applyFont="1" applyFill="1" applyBorder="1" applyAlignment="1" applyProtection="1">
      <alignment horizontal="center" vertical="center" wrapText="1"/>
      <protection hidden="1"/>
    </xf>
    <xf numFmtId="0" fontId="36" fillId="11" borderId="3" xfId="0" applyFont="1" applyFill="1" applyBorder="1" applyAlignment="1" applyProtection="1">
      <alignment horizontal="left" vertical="center" indent="1"/>
      <protection hidden="1"/>
    </xf>
    <xf numFmtId="0" fontId="36" fillId="11" borderId="5" xfId="0" applyFont="1" applyFill="1" applyBorder="1" applyAlignment="1" applyProtection="1">
      <alignment vertical="center"/>
      <protection hidden="1"/>
    </xf>
    <xf numFmtId="0" fontId="36" fillId="11" borderId="15" xfId="0" applyFont="1" applyFill="1" applyBorder="1" applyAlignment="1" applyProtection="1">
      <alignment vertical="center" wrapText="1"/>
      <protection hidden="1"/>
    </xf>
    <xf numFmtId="0" fontId="36" fillId="11" borderId="17" xfId="0" applyFont="1" applyFill="1" applyBorder="1" applyAlignment="1" applyProtection="1">
      <alignment vertical="center" wrapText="1"/>
      <protection hidden="1"/>
    </xf>
    <xf numFmtId="0" fontId="36" fillId="11" borderId="16" xfId="0" applyFont="1" applyFill="1" applyBorder="1" applyAlignment="1" applyProtection="1">
      <alignment vertical="center" wrapText="1"/>
      <protection hidden="1"/>
    </xf>
    <xf numFmtId="0" fontId="26" fillId="11" borderId="10" xfId="0" applyFont="1" applyFill="1" applyBorder="1" applyAlignment="1" applyProtection="1">
      <alignment horizontal="center" vertical="center" wrapText="1"/>
      <protection hidden="1"/>
    </xf>
    <xf numFmtId="0" fontId="26" fillId="11" borderId="2" xfId="0" applyFont="1" applyFill="1" applyBorder="1" applyAlignment="1" applyProtection="1">
      <alignment horizontal="left" vertical="center" indent="1"/>
      <protection hidden="1"/>
    </xf>
    <xf numFmtId="0" fontId="26" fillId="11" borderId="5" xfId="0" applyFont="1" applyFill="1" applyBorder="1" applyAlignment="1" applyProtection="1">
      <alignment vertical="center"/>
      <protection hidden="1"/>
    </xf>
    <xf numFmtId="0" fontId="36" fillId="11" borderId="2" xfId="0" applyFont="1" applyFill="1" applyBorder="1" applyAlignment="1" applyProtection="1">
      <alignment horizontal="center" vertical="center" wrapText="1" readingOrder="1"/>
      <protection hidden="1"/>
    </xf>
    <xf numFmtId="0" fontId="26" fillId="11" borderId="4" xfId="0" applyFont="1" applyFill="1" applyBorder="1" applyAlignment="1" applyProtection="1">
      <alignment horizontal="center" vertical="center" wrapText="1"/>
      <protection hidden="1"/>
    </xf>
    <xf numFmtId="0" fontId="36" fillId="11" borderId="3" xfId="0" applyFont="1" applyFill="1" applyBorder="1" applyAlignment="1" applyProtection="1">
      <alignment horizontal="left" vertical="center" wrapText="1" indent="1"/>
      <protection hidden="1"/>
    </xf>
    <xf numFmtId="0" fontId="36" fillId="11" borderId="5" xfId="0" applyFont="1" applyFill="1" applyBorder="1" applyAlignment="1" applyProtection="1">
      <alignment vertical="center" wrapText="1"/>
      <protection hidden="1"/>
    </xf>
    <xf numFmtId="0" fontId="36" fillId="11" borderId="4" xfId="0" applyFont="1" applyFill="1" applyBorder="1" applyAlignment="1" applyProtection="1">
      <alignment vertical="center" wrapText="1"/>
      <protection hidden="1"/>
    </xf>
    <xf numFmtId="0" fontId="36" fillId="11" borderId="3" xfId="0" applyFont="1" applyFill="1" applyBorder="1" applyAlignment="1" applyProtection="1">
      <alignment horizontal="left" vertical="center" wrapText="1" indent="1"/>
      <protection hidden="1"/>
    </xf>
    <xf numFmtId="0" fontId="36" fillId="11" borderId="4" xfId="0" applyFont="1" applyFill="1" applyBorder="1" applyAlignment="1" applyProtection="1">
      <alignment horizontal="left" vertical="center" wrapText="1" indent="1"/>
      <protection hidden="1"/>
    </xf>
    <xf numFmtId="0" fontId="26" fillId="11" borderId="2" xfId="0" applyFont="1" applyFill="1" applyBorder="1" applyAlignment="1" applyProtection="1">
      <alignment horizontal="left" indent="1"/>
      <protection hidden="1"/>
    </xf>
    <xf numFmtId="0" fontId="26" fillId="11" borderId="35" xfId="0" applyFont="1" applyFill="1" applyBorder="1" applyAlignment="1" applyProtection="1">
      <alignment horizontal="center" vertical="center"/>
      <protection hidden="1"/>
    </xf>
    <xf numFmtId="0" fontId="26" fillId="11" borderId="2" xfId="0" applyFont="1" applyFill="1" applyBorder="1" applyAlignment="1" applyProtection="1">
      <alignment horizontal="left" vertical="center" wrapText="1" indent="1"/>
      <protection hidden="1"/>
    </xf>
    <xf numFmtId="0" fontId="34" fillId="12" borderId="3" xfId="0" applyFont="1" applyFill="1" applyBorder="1" applyAlignment="1" applyProtection="1">
      <alignment horizontal="left" vertical="center"/>
      <protection hidden="1"/>
    </xf>
    <xf numFmtId="0" fontId="34" fillId="12" borderId="5" xfId="0" applyFont="1" applyFill="1" applyBorder="1" applyAlignment="1" applyProtection="1">
      <alignment horizontal="left" vertical="center"/>
      <protection hidden="1"/>
    </xf>
    <xf numFmtId="0" fontId="34" fillId="12" borderId="4" xfId="0" applyFont="1" applyFill="1" applyBorder="1" applyAlignment="1" applyProtection="1">
      <alignment horizontal="left" vertical="center"/>
      <protection hidden="1"/>
    </xf>
    <xf numFmtId="0" fontId="26" fillId="14" borderId="3" xfId="0" applyFont="1" applyFill="1" applyBorder="1" applyAlignment="1" applyProtection="1">
      <alignment horizontal="left"/>
      <protection hidden="1"/>
    </xf>
    <xf numFmtId="0" fontId="26" fillId="14" borderId="5" xfId="0" applyFont="1" applyFill="1" applyBorder="1" applyAlignment="1" applyProtection="1">
      <alignment horizontal="left"/>
      <protection hidden="1"/>
    </xf>
    <xf numFmtId="0" fontId="26" fillId="14" borderId="4" xfId="0" applyFont="1" applyFill="1" applyBorder="1" applyAlignment="1" applyProtection="1">
      <alignment horizontal="left"/>
      <protection hidden="1"/>
    </xf>
    <xf numFmtId="0" fontId="36" fillId="14" borderId="3" xfId="0" applyFont="1" applyFill="1" applyBorder="1" applyAlignment="1" applyProtection="1">
      <alignment horizontal="left" vertical="center" indent="1"/>
      <protection hidden="1"/>
    </xf>
    <xf numFmtId="0" fontId="36" fillId="14" borderId="5" xfId="0" applyFont="1" applyFill="1" applyBorder="1" applyAlignment="1" applyProtection="1">
      <alignment horizontal="left" vertical="center" indent="1"/>
      <protection hidden="1"/>
    </xf>
    <xf numFmtId="0" fontId="36" fillId="14" borderId="4" xfId="0" applyFont="1" applyFill="1" applyBorder="1" applyAlignment="1" applyProtection="1">
      <alignment horizontal="left" vertical="center" indent="1"/>
      <protection hidden="1"/>
    </xf>
    <xf numFmtId="0" fontId="36" fillId="14" borderId="3" xfId="0" applyFont="1" applyFill="1" applyBorder="1" applyAlignment="1" applyProtection="1">
      <alignment horizontal="left" vertical="center"/>
      <protection hidden="1"/>
    </xf>
    <xf numFmtId="0" fontId="36" fillId="14" borderId="5" xfId="0" applyFont="1" applyFill="1" applyBorder="1" applyAlignment="1" applyProtection="1">
      <alignment horizontal="left" vertical="center"/>
      <protection hidden="1"/>
    </xf>
    <xf numFmtId="0" fontId="35" fillId="12" borderId="3" xfId="0" applyFont="1" applyFill="1" applyBorder="1" applyAlignment="1" applyProtection="1">
      <alignment horizontal="left" vertical="center"/>
      <protection hidden="1"/>
    </xf>
    <xf numFmtId="0" fontId="35" fillId="12" borderId="5" xfId="0" applyFont="1" applyFill="1" applyBorder="1" applyAlignment="1" applyProtection="1">
      <alignment horizontal="left" vertical="center"/>
      <protection hidden="1"/>
    </xf>
    <xf numFmtId="0" fontId="35" fillId="12" borderId="4" xfId="0" applyFont="1" applyFill="1" applyBorder="1" applyAlignment="1" applyProtection="1">
      <alignment horizontal="left" vertical="center"/>
      <protection hidden="1"/>
    </xf>
    <xf numFmtId="0" fontId="36" fillId="14" borderId="15" xfId="0" applyFont="1" applyFill="1" applyBorder="1" applyAlignment="1" applyProtection="1">
      <alignment vertical="center"/>
      <protection hidden="1"/>
    </xf>
    <xf numFmtId="0" fontId="36" fillId="14" borderId="17" xfId="0" applyFont="1" applyFill="1" applyBorder="1" applyAlignment="1" applyProtection="1">
      <alignment vertical="center"/>
      <protection hidden="1"/>
    </xf>
    <xf numFmtId="0" fontId="36" fillId="14" borderId="16" xfId="0" applyFont="1" applyFill="1" applyBorder="1" applyAlignment="1" applyProtection="1">
      <alignment vertical="center"/>
      <protection hidden="1"/>
    </xf>
    <xf numFmtId="0" fontId="36" fillId="14" borderId="0" xfId="0" applyFont="1" applyFill="1" applyProtection="1">
      <protection hidden="1"/>
    </xf>
    <xf numFmtId="0" fontId="35" fillId="12" borderId="3" xfId="0" applyFont="1" applyFill="1" applyBorder="1" applyAlignment="1" applyProtection="1">
      <alignment vertical="center"/>
      <protection hidden="1"/>
    </xf>
    <xf numFmtId="0" fontId="36" fillId="14" borderId="3" xfId="0" applyFont="1" applyFill="1" applyBorder="1" applyAlignment="1" applyProtection="1">
      <alignment vertical="center"/>
      <protection hidden="1"/>
    </xf>
    <xf numFmtId="0" fontId="36" fillId="14" borderId="5" xfId="0" applyFont="1" applyFill="1" applyBorder="1" applyAlignment="1" applyProtection="1">
      <alignment vertical="center"/>
      <protection hidden="1"/>
    </xf>
    <xf numFmtId="0" fontId="36" fillId="14" borderId="4" xfId="0" applyFont="1" applyFill="1" applyBorder="1" applyAlignment="1" applyProtection="1">
      <alignment vertical="center"/>
      <protection hidden="1"/>
    </xf>
    <xf numFmtId="0" fontId="36" fillId="14" borderId="4" xfId="0" applyFont="1" applyFill="1" applyBorder="1" applyAlignment="1" applyProtection="1">
      <alignment horizontal="left" vertical="center"/>
      <protection hidden="1"/>
    </xf>
    <xf numFmtId="0" fontId="49" fillId="2" borderId="0" xfId="0" applyFont="1" applyFill="1" applyBorder="1" applyAlignment="1" applyProtection="1">
      <alignment vertical="center"/>
      <protection hidden="1"/>
    </xf>
    <xf numFmtId="0" fontId="41" fillId="2" borderId="0" xfId="0" applyFont="1" applyFill="1" applyBorder="1" applyAlignment="1" applyProtection="1">
      <alignment vertical="top"/>
      <protection hidden="1"/>
    </xf>
  </cellXfs>
  <cellStyles count="6">
    <cellStyle name="Currency" xfId="3" builtinId="4"/>
    <cellStyle name="Hyperlink" xfId="4" builtinId="8"/>
    <cellStyle name="Normal" xfId="0" builtinId="0"/>
    <cellStyle name="Normal 2" xfId="5" xr:uid="{00000000-0005-0000-0000-000003000000}"/>
    <cellStyle name="Normal 4" xfId="2" xr:uid="{00000000-0005-0000-0000-000004000000}"/>
    <cellStyle name="'OK'" xfId="1" xr:uid="{00000000-0005-0000-0000-000005000000}"/>
  </cellStyles>
  <dxfs count="1">
    <dxf>
      <font>
        <color theme="0"/>
      </font>
    </dxf>
  </dxfs>
  <tableStyles count="0" defaultTableStyle="TableStyleMedium9" defaultPivotStyle="PivotStyleLight16"/>
  <colors>
    <mruColors>
      <color rgb="FFFC8500"/>
      <color rgb="FF6E6259"/>
      <color rgb="FFF7EA48"/>
      <color rgb="FFF5F1F0"/>
      <color rgb="FF6E5C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14561</xdr:colOff>
      <xdr:row>0</xdr:row>
      <xdr:rowOff>418336</xdr:rowOff>
    </xdr:from>
    <xdr:to>
      <xdr:col>4</xdr:col>
      <xdr:colOff>423590</xdr:colOff>
      <xdr:row>0</xdr:row>
      <xdr:rowOff>619888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8861" y="418336"/>
          <a:ext cx="1818729"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434974</xdr:colOff>
      <xdr:row>2</xdr:row>
      <xdr:rowOff>399343</xdr:rowOff>
    </xdr:from>
    <xdr:to>
      <xdr:col>3</xdr:col>
      <xdr:colOff>2076978</xdr:colOff>
      <xdr:row>3</xdr:row>
      <xdr:rowOff>207081</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11174" y="678743"/>
          <a:ext cx="2619904" cy="290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2</xdr:row>
      <xdr:rowOff>338052</xdr:rowOff>
    </xdr:from>
    <xdr:to>
      <xdr:col>3</xdr:col>
      <xdr:colOff>1968500</xdr:colOff>
      <xdr:row>3</xdr:row>
      <xdr:rowOff>151915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03250" y="750802"/>
          <a:ext cx="3190875" cy="353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81643</xdr:colOff>
      <xdr:row>2</xdr:row>
      <xdr:rowOff>383226</xdr:rowOff>
    </xdr:from>
    <xdr:to>
      <xdr:col>3</xdr:col>
      <xdr:colOff>571500</xdr:colOff>
      <xdr:row>3</xdr:row>
      <xdr:rowOff>133954</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0706" y="692789"/>
          <a:ext cx="2585357" cy="286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238125</xdr:colOff>
      <xdr:row>2</xdr:row>
      <xdr:rowOff>440839</xdr:rowOff>
    </xdr:from>
    <xdr:to>
      <xdr:col>4</xdr:col>
      <xdr:colOff>127000</xdr:colOff>
      <xdr:row>4</xdr:row>
      <xdr:rowOff>32452</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98500" y="837714"/>
          <a:ext cx="3190875" cy="353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111772</xdr:colOff>
      <xdr:row>122</xdr:row>
      <xdr:rowOff>21090</xdr:rowOff>
    </xdr:from>
    <xdr:to>
      <xdr:col>5</xdr:col>
      <xdr:colOff>1056823</xdr:colOff>
      <xdr:row>126</xdr:row>
      <xdr:rowOff>185695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16700" t="11111" r="16298" b="9091"/>
        <a:stretch>
          <a:fillRect/>
        </a:stretch>
      </xdr:blipFill>
      <xdr:spPr bwMode="auto">
        <a:xfrm>
          <a:off x="111772" y="25779411"/>
          <a:ext cx="4650729" cy="967427"/>
        </a:xfrm>
        <a:prstGeom prst="rect">
          <a:avLst/>
        </a:prstGeom>
        <a:noFill/>
      </xdr:spPr>
    </xdr:pic>
    <xdr:clientData/>
  </xdr:twoCellAnchor>
  <xdr:twoCellAnchor>
    <xdr:from>
      <xdr:col>0</xdr:col>
      <xdr:colOff>2</xdr:colOff>
      <xdr:row>0</xdr:row>
      <xdr:rowOff>79376</xdr:rowOff>
    </xdr:from>
    <xdr:to>
      <xdr:col>2</xdr:col>
      <xdr:colOff>714376</xdr:colOff>
      <xdr:row>3</xdr:row>
      <xdr:rowOff>1</xdr:rowOff>
    </xdr:to>
    <xdr:pic>
      <xdr:nvPicPr>
        <xdr:cNvPr id="4" name="Picture 3" descr="image0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 y="79376"/>
          <a:ext cx="150812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111772</xdr:colOff>
      <xdr:row>111</xdr:row>
      <xdr:rowOff>21090</xdr:rowOff>
    </xdr:from>
    <xdr:to>
      <xdr:col>4</xdr:col>
      <xdr:colOff>956481</xdr:colOff>
      <xdr:row>115</xdr:row>
      <xdr:rowOff>185694</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rcRect l="16700" t="11111" r="16298" b="9091"/>
        <a:stretch>
          <a:fillRect/>
        </a:stretch>
      </xdr:blipFill>
      <xdr:spPr bwMode="auto">
        <a:xfrm>
          <a:off x="111772" y="29767665"/>
          <a:ext cx="4624876" cy="983755"/>
        </a:xfrm>
        <a:prstGeom prst="rect">
          <a:avLst/>
        </a:prstGeom>
        <a:noFill/>
      </xdr:spPr>
    </xdr:pic>
    <xdr:clientData/>
  </xdr:twoCellAnchor>
  <xdr:twoCellAnchor>
    <xdr:from>
      <xdr:col>1</xdr:col>
      <xdr:colOff>0</xdr:colOff>
      <xdr:row>1</xdr:row>
      <xdr:rowOff>0</xdr:rowOff>
    </xdr:from>
    <xdr:to>
      <xdr:col>2</xdr:col>
      <xdr:colOff>789256</xdr:colOff>
      <xdr:row>3</xdr:row>
      <xdr:rowOff>92854</xdr:rowOff>
    </xdr:to>
    <xdr:pic>
      <xdr:nvPicPr>
        <xdr:cNvPr id="4" name="Picture 3" descr="image00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717" y="197689"/>
          <a:ext cx="150812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68"/>
  <sheetViews>
    <sheetView tabSelected="1" zoomScaleNormal="100" workbookViewId="0"/>
  </sheetViews>
  <sheetFormatPr defaultColWidth="0" defaultRowHeight="14.25" zeroHeight="1" x14ac:dyDescent="0.2"/>
  <cols>
    <col min="1" max="1" width="1.7109375" style="148" customWidth="1"/>
    <col min="2" max="2" width="2.85546875" style="148" customWidth="1"/>
    <col min="3" max="7" width="9.140625" style="148" customWidth="1"/>
    <col min="8" max="8" width="11.85546875" style="148" customWidth="1"/>
    <col min="9" max="9" width="16" style="148" customWidth="1"/>
    <col min="10" max="10" width="25.5703125" style="148" customWidth="1"/>
    <col min="11" max="11" width="9.140625" style="148" customWidth="1"/>
    <col min="12" max="12" width="2.28515625" style="148" customWidth="1"/>
    <col min="13" max="13" width="0" style="148" hidden="1" customWidth="1"/>
    <col min="14" max="16384" width="9.140625" style="148" hidden="1"/>
  </cols>
  <sheetData>
    <row r="1" spans="2:13" ht="82.5" customHeight="1" x14ac:dyDescent="0.2">
      <c r="G1" s="1005" t="s">
        <v>300</v>
      </c>
      <c r="K1" s="149" t="s">
        <v>298</v>
      </c>
    </row>
    <row r="2" spans="2:13" ht="12" customHeight="1" thickBot="1" x14ac:dyDescent="0.25"/>
    <row r="3" spans="2:13" ht="9" customHeight="1" thickTop="1" x14ac:dyDescent="0.2">
      <c r="B3" s="150"/>
      <c r="C3" s="151"/>
      <c r="D3" s="151"/>
      <c r="E3" s="151"/>
      <c r="F3" s="151"/>
      <c r="G3" s="151"/>
      <c r="H3" s="151"/>
      <c r="I3" s="151"/>
      <c r="J3" s="151"/>
      <c r="K3" s="152"/>
    </row>
    <row r="4" spans="2:13" x14ac:dyDescent="0.2">
      <c r="B4" s="153"/>
      <c r="C4" s="154" t="s">
        <v>121</v>
      </c>
      <c r="D4" s="155"/>
      <c r="E4" s="155"/>
      <c r="F4" s="155"/>
      <c r="G4" s="155"/>
      <c r="H4" s="155"/>
      <c r="I4" s="155"/>
      <c r="J4" s="155"/>
      <c r="K4" s="156"/>
    </row>
    <row r="5" spans="2:13" x14ac:dyDescent="0.2">
      <c r="B5" s="157"/>
      <c r="C5" s="155"/>
      <c r="D5" s="155"/>
      <c r="E5" s="155"/>
      <c r="F5" s="155"/>
      <c r="G5" s="155"/>
      <c r="H5" s="155"/>
      <c r="I5" s="155"/>
      <c r="J5" s="155"/>
      <c r="K5" s="156"/>
    </row>
    <row r="6" spans="2:13" ht="20.25" customHeight="1" x14ac:dyDescent="0.2">
      <c r="B6" s="157"/>
      <c r="C6" s="937" t="s">
        <v>122</v>
      </c>
      <c r="D6" s="938"/>
      <c r="E6" s="938"/>
      <c r="F6" s="938"/>
      <c r="G6" s="938"/>
      <c r="H6" s="939" t="s">
        <v>75</v>
      </c>
      <c r="I6" s="939" t="s">
        <v>123</v>
      </c>
      <c r="J6" s="939" t="s">
        <v>37</v>
      </c>
      <c r="K6" s="156"/>
    </row>
    <row r="7" spans="2:13" ht="20.25" customHeight="1" x14ac:dyDescent="0.2">
      <c r="B7" s="159"/>
      <c r="C7" s="160" t="s">
        <v>128</v>
      </c>
      <c r="D7" s="161"/>
      <c r="E7" s="161"/>
      <c r="F7" s="161"/>
      <c r="G7" s="161"/>
      <c r="H7" s="162">
        <f>H40</f>
        <v>0</v>
      </c>
      <c r="I7" s="163" t="str">
        <f>I40</f>
        <v>-</v>
      </c>
      <c r="J7" s="163" t="str">
        <f>J40</f>
        <v>-</v>
      </c>
      <c r="K7" s="164"/>
      <c r="L7" s="165"/>
      <c r="M7" s="165"/>
    </row>
    <row r="8" spans="2:13" ht="20.25" customHeight="1" x14ac:dyDescent="0.2">
      <c r="B8" s="159"/>
      <c r="C8" s="160" t="s">
        <v>258</v>
      </c>
      <c r="D8" s="161"/>
      <c r="E8" s="161"/>
      <c r="F8" s="161"/>
      <c r="G8" s="161"/>
      <c r="H8" s="162">
        <f t="shared" ref="H8:I10" si="0">H41</f>
        <v>0</v>
      </c>
      <c r="I8" s="163" t="str">
        <f t="shared" si="0"/>
        <v>-</v>
      </c>
      <c r="J8" s="163" t="str">
        <f t="shared" ref="J8" si="1">J41</f>
        <v>-</v>
      </c>
      <c r="K8" s="164"/>
      <c r="L8" s="165"/>
      <c r="M8" s="165"/>
    </row>
    <row r="9" spans="2:13" ht="20.25" customHeight="1" x14ac:dyDescent="0.2">
      <c r="B9" s="159"/>
      <c r="C9" s="160" t="s">
        <v>257</v>
      </c>
      <c r="D9" s="161"/>
      <c r="E9" s="161"/>
      <c r="F9" s="161"/>
      <c r="G9" s="161"/>
      <c r="H9" s="162" t="str">
        <f t="shared" si="0"/>
        <v/>
      </c>
      <c r="I9" s="163" t="str">
        <f t="shared" si="0"/>
        <v/>
      </c>
      <c r="J9" s="163" t="str">
        <f t="shared" ref="J9" si="2">J42</f>
        <v/>
      </c>
      <c r="K9" s="164"/>
      <c r="L9" s="165"/>
      <c r="M9" s="165"/>
    </row>
    <row r="10" spans="2:13" ht="20.25" hidden="1" customHeight="1" x14ac:dyDescent="0.2">
      <c r="B10" s="159"/>
      <c r="C10" s="160" t="s">
        <v>129</v>
      </c>
      <c r="D10" s="161"/>
      <c r="E10" s="161"/>
      <c r="F10" s="161"/>
      <c r="G10" s="161"/>
      <c r="H10" s="162">
        <f t="shared" si="0"/>
        <v>0</v>
      </c>
      <c r="I10" s="163" t="str">
        <f t="shared" si="0"/>
        <v>-</v>
      </c>
      <c r="J10" s="163" t="str">
        <f t="shared" ref="J10" si="3">J43</f>
        <v>-</v>
      </c>
      <c r="K10" s="164"/>
      <c r="L10" s="165"/>
      <c r="M10" s="165"/>
    </row>
    <row r="11" spans="2:13" ht="4.5" customHeight="1" x14ac:dyDescent="0.2">
      <c r="B11" s="157"/>
      <c r="C11" s="155"/>
      <c r="D11" s="155"/>
      <c r="E11" s="155"/>
      <c r="F11" s="155"/>
      <c r="G11" s="155"/>
      <c r="H11" s="155"/>
      <c r="I11" s="166"/>
      <c r="J11" s="166"/>
      <c r="K11" s="156"/>
    </row>
    <row r="12" spans="2:13" ht="20.25" customHeight="1" x14ac:dyDescent="0.2">
      <c r="B12" s="157"/>
      <c r="C12" s="155"/>
      <c r="D12" s="155"/>
      <c r="E12" s="155"/>
      <c r="F12" s="155"/>
      <c r="G12" s="167" t="s">
        <v>38</v>
      </c>
      <c r="H12" s="162">
        <f>SUM(H7:H10)</f>
        <v>0</v>
      </c>
      <c r="I12" s="163" t="str">
        <f>IF(H12&lt;1,"-",SUM(I7:I10))</f>
        <v>-</v>
      </c>
      <c r="J12" s="163" t="str">
        <f>IF(H12&lt;1,"-",SUM(J7:J10))</f>
        <v>-</v>
      </c>
      <c r="K12" s="156"/>
    </row>
    <row r="13" spans="2:13" ht="15" thickBot="1" x14ac:dyDescent="0.25">
      <c r="B13" s="168"/>
      <c r="C13" s="169"/>
      <c r="D13" s="169"/>
      <c r="E13" s="169"/>
      <c r="F13" s="169"/>
      <c r="G13" s="169"/>
      <c r="H13" s="169"/>
      <c r="I13" s="169"/>
      <c r="J13" s="169"/>
      <c r="K13" s="170"/>
    </row>
    <row r="14" spans="2:13" ht="16.5" customHeight="1" thickTop="1" thickBot="1" x14ac:dyDescent="0.25"/>
    <row r="15" spans="2:13" ht="8.25" customHeight="1" x14ac:dyDescent="0.2">
      <c r="B15" s="171"/>
      <c r="C15" s="172"/>
      <c r="D15" s="172"/>
      <c r="E15" s="172"/>
      <c r="F15" s="172"/>
      <c r="G15" s="172"/>
      <c r="H15" s="172"/>
      <c r="I15" s="172"/>
      <c r="J15" s="172"/>
      <c r="K15" s="173"/>
    </row>
    <row r="16" spans="2:13" ht="57.75" customHeight="1" x14ac:dyDescent="0.2">
      <c r="B16" s="174"/>
      <c r="C16" s="191" t="s">
        <v>294</v>
      </c>
      <c r="D16" s="191"/>
      <c r="E16" s="191"/>
      <c r="F16" s="191"/>
      <c r="G16" s="191"/>
      <c r="H16" s="191"/>
      <c r="I16" s="191"/>
      <c r="J16" s="191"/>
      <c r="K16" s="175"/>
    </row>
    <row r="17" spans="2:11" x14ac:dyDescent="0.2">
      <c r="B17" s="174"/>
      <c r="C17" s="176"/>
      <c r="D17" s="176"/>
      <c r="E17" s="176"/>
      <c r="F17" s="176"/>
      <c r="G17" s="176"/>
      <c r="H17" s="176"/>
      <c r="I17" s="176"/>
      <c r="J17" s="176"/>
      <c r="K17" s="175"/>
    </row>
    <row r="18" spans="2:11" x14ac:dyDescent="0.2">
      <c r="B18" s="174"/>
      <c r="C18" s="192" t="s">
        <v>124</v>
      </c>
      <c r="D18" s="192"/>
      <c r="E18" s="193"/>
      <c r="F18" s="194"/>
      <c r="G18" s="195"/>
      <c r="H18" s="177" t="s">
        <v>125</v>
      </c>
      <c r="I18" s="196"/>
      <c r="J18" s="197"/>
      <c r="K18" s="175"/>
    </row>
    <row r="19" spans="2:11" x14ac:dyDescent="0.2">
      <c r="B19" s="174"/>
      <c r="C19" s="186" t="s">
        <v>126</v>
      </c>
      <c r="D19" s="186"/>
      <c r="E19" s="193"/>
      <c r="F19" s="194"/>
      <c r="G19" s="195"/>
      <c r="H19" s="178" t="s">
        <v>127</v>
      </c>
      <c r="I19" s="187"/>
      <c r="J19" s="188"/>
      <c r="K19" s="175"/>
    </row>
    <row r="20" spans="2:11" x14ac:dyDescent="0.2">
      <c r="B20" s="174"/>
      <c r="C20" s="178"/>
      <c r="D20" s="178"/>
      <c r="E20" s="179"/>
      <c r="F20" s="179"/>
      <c r="G20" s="179"/>
      <c r="H20" s="179"/>
      <c r="I20" s="180"/>
      <c r="J20" s="180"/>
      <c r="K20" s="175"/>
    </row>
    <row r="21" spans="2:11" x14ac:dyDescent="0.2">
      <c r="B21" s="174"/>
      <c r="C21" s="189" t="s">
        <v>295</v>
      </c>
      <c r="D21" s="189"/>
      <c r="E21" s="189"/>
      <c r="F21" s="189"/>
      <c r="G21" s="189"/>
      <c r="H21" s="189"/>
      <c r="I21" s="189"/>
      <c r="J21" s="189"/>
      <c r="K21" s="175"/>
    </row>
    <row r="22" spans="2:11" ht="15" thickBot="1" x14ac:dyDescent="0.25">
      <c r="B22" s="181"/>
      <c r="C22" s="190"/>
      <c r="D22" s="190"/>
      <c r="E22" s="190"/>
      <c r="F22" s="190"/>
      <c r="G22" s="190"/>
      <c r="H22" s="190"/>
      <c r="I22" s="190"/>
      <c r="J22" s="190"/>
      <c r="K22" s="182"/>
    </row>
    <row r="23" spans="2:11" x14ac:dyDescent="0.2"/>
    <row r="24" spans="2:11" hidden="1" x14ac:dyDescent="0.2"/>
    <row r="25" spans="2:11" hidden="1" x14ac:dyDescent="0.2"/>
    <row r="26" spans="2:11" hidden="1" x14ac:dyDescent="0.2"/>
    <row r="27" spans="2:11" hidden="1" x14ac:dyDescent="0.2"/>
    <row r="28" spans="2:11" hidden="1" x14ac:dyDescent="0.2"/>
    <row r="29" spans="2:11" hidden="1" x14ac:dyDescent="0.2"/>
    <row r="30" spans="2:11" hidden="1" x14ac:dyDescent="0.2"/>
    <row r="31" spans="2:11" hidden="1" x14ac:dyDescent="0.2">
      <c r="H31" s="158" t="s">
        <v>75</v>
      </c>
      <c r="I31" s="158" t="s">
        <v>123</v>
      </c>
      <c r="J31" s="158" t="s">
        <v>37</v>
      </c>
    </row>
    <row r="32" spans="2:11" hidden="1" x14ac:dyDescent="0.2">
      <c r="H32" s="162">
        <f>SUMIF(Analogue!Y46:Y55,2,Analogue!AA46:AA55)</f>
        <v>0</v>
      </c>
      <c r="I32" s="163" t="str">
        <f>IF(H32&lt;1,"-",Analogue!I88)</f>
        <v>-</v>
      </c>
      <c r="J32" s="163" t="str">
        <f>IF(H32&lt;1,"-",Analogue!J88)</f>
        <v>-</v>
      </c>
    </row>
    <row r="33" spans="8:10" hidden="1" x14ac:dyDescent="0.2">
      <c r="H33" s="162">
        <f>SUMIF(ISDN2!X45:X54,2,ISDN2!K20:K29)</f>
        <v>0</v>
      </c>
      <c r="I33" s="163" t="str">
        <f>IF(H33&lt;1,"-",ISDN2!L86)</f>
        <v>-</v>
      </c>
      <c r="J33" s="163" t="str">
        <f>IF(H33&lt;1,"-",ISDN2!M86)</f>
        <v>-</v>
      </c>
    </row>
    <row r="34" spans="8:10" hidden="1" x14ac:dyDescent="0.2">
      <c r="H34" s="162" t="str">
        <f>IF(ISDN30!J20="","",ISDN30!J20)</f>
        <v/>
      </c>
      <c r="I34" s="163" t="str">
        <f>IF(H34&lt;1,"-",ISDN30!J39)</f>
        <v/>
      </c>
      <c r="J34" s="163" t="str">
        <f>IF(H34&lt;1,"-",ISDN30!K39)</f>
        <v/>
      </c>
    </row>
    <row r="35" spans="8:10" hidden="1" x14ac:dyDescent="0.2">
      <c r="H35" s="162">
        <f>COUNTIF(ADSL!AC19:AC28,2)</f>
        <v>0</v>
      </c>
      <c r="I35" s="163" t="str">
        <f>IF(H35&lt;1,"-",ADSL!H58)</f>
        <v>-</v>
      </c>
      <c r="J35" s="163" t="str">
        <f>IF(H35&lt;1,"-",ADSL!H59)</f>
        <v>-</v>
      </c>
    </row>
    <row r="36" spans="8:10" hidden="1" x14ac:dyDescent="0.2">
      <c r="H36" s="155"/>
      <c r="I36" s="166"/>
      <c r="J36" s="166"/>
    </row>
    <row r="37" spans="8:10" hidden="1" x14ac:dyDescent="0.2">
      <c r="H37" s="183"/>
      <c r="I37" s="184"/>
      <c r="J37" s="184"/>
    </row>
    <row r="38" spans="8:10" hidden="1" x14ac:dyDescent="0.2">
      <c r="H38" s="148" t="s">
        <v>259</v>
      </c>
    </row>
    <row r="39" spans="8:10" hidden="1" x14ac:dyDescent="0.2">
      <c r="H39" s="158" t="s">
        <v>75</v>
      </c>
      <c r="I39" s="158" t="s">
        <v>123</v>
      </c>
      <c r="J39" s="158" t="s">
        <v>37</v>
      </c>
    </row>
    <row r="40" spans="8:10" hidden="1" x14ac:dyDescent="0.2">
      <c r="H40" s="185">
        <f>IFERROR(H32,0)</f>
        <v>0</v>
      </c>
      <c r="I40" s="163" t="str">
        <f t="shared" ref="I40:J40" si="4">IFERROR(I32,0)</f>
        <v>-</v>
      </c>
      <c r="J40" s="163" t="str">
        <f t="shared" si="4"/>
        <v>-</v>
      </c>
    </row>
    <row r="41" spans="8:10" hidden="1" x14ac:dyDescent="0.2">
      <c r="H41" s="185">
        <f t="shared" ref="H41:J43" si="5">IFERROR(H33,0)</f>
        <v>0</v>
      </c>
      <c r="I41" s="163" t="str">
        <f t="shared" si="5"/>
        <v>-</v>
      </c>
      <c r="J41" s="163" t="str">
        <f t="shared" si="5"/>
        <v>-</v>
      </c>
    </row>
    <row r="42" spans="8:10" hidden="1" x14ac:dyDescent="0.2">
      <c r="H42" s="185" t="str">
        <f t="shared" si="5"/>
        <v/>
      </c>
      <c r="I42" s="163" t="str">
        <f t="shared" si="5"/>
        <v/>
      </c>
      <c r="J42" s="163" t="str">
        <f t="shared" si="5"/>
        <v/>
      </c>
    </row>
    <row r="43" spans="8:10" hidden="1" x14ac:dyDescent="0.2">
      <c r="H43" s="185">
        <f t="shared" si="5"/>
        <v>0</v>
      </c>
      <c r="I43" s="163" t="str">
        <f t="shared" si="5"/>
        <v>-</v>
      </c>
      <c r="J43" s="163" t="str">
        <f t="shared" si="5"/>
        <v>-</v>
      </c>
    </row>
    <row r="44" spans="8:10" hidden="1" x14ac:dyDescent="0.2"/>
    <row r="45" spans="8:10" hidden="1" x14ac:dyDescent="0.2"/>
    <row r="46" spans="8:10" hidden="1" x14ac:dyDescent="0.2"/>
    <row r="47" spans="8:10" hidden="1" x14ac:dyDescent="0.2"/>
    <row r="48" spans="8: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sheetData>
  <sheetProtection algorithmName="SHA-512" hashValue="ECfdIc1ZmUcq+MOMapCjNYOAb7MfN44LSeu93bgjvvwmGg8UPaUS+Z7cZNTddqyNBfZwRHLoZS3xvwdXCMVyLw==" saltValue="9oaEm+8UJZObtV2jdeEJMg==" spinCount="100000" sheet="1" objects="1" scenarios="1"/>
  <mergeCells count="9">
    <mergeCell ref="C19:D19"/>
    <mergeCell ref="I19:J19"/>
    <mergeCell ref="C21:J21"/>
    <mergeCell ref="C22:J22"/>
    <mergeCell ref="C16:J16"/>
    <mergeCell ref="C18:D18"/>
    <mergeCell ref="E18:G18"/>
    <mergeCell ref="I18:J18"/>
    <mergeCell ref="E19:G19"/>
  </mergeCells>
  <printOptions horizontalCentered="1"/>
  <pageMargins left="0.70866141732283472" right="0.70866141732283472" top="0.74803149606299213" bottom="0.74803149606299213" header="0.31496062992125984" footer="0.31496062992125984"/>
  <pageSetup paperSize="9" scale="69" orientation="landscape" r:id="rId1"/>
  <headerFooter>
    <oddFooter>&amp;C&amp;1#&amp;"Calibri"&amp;8&amp;K737373KCOM Commercial in Confidence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39997558519241921"/>
  </sheetPr>
  <dimension ref="A1:AU188"/>
  <sheetViews>
    <sheetView zoomScale="80" zoomScaleNormal="80" workbookViewId="0"/>
  </sheetViews>
  <sheetFormatPr defaultColWidth="0" defaultRowHeight="14.25" zeroHeight="1" x14ac:dyDescent="0.2"/>
  <cols>
    <col min="1" max="1" width="1.140625" style="148" customWidth="1"/>
    <col min="2" max="2" width="6.5703125" style="148" customWidth="1"/>
    <col min="3" max="3" width="8" style="148" customWidth="1"/>
    <col min="4" max="4" width="31.85546875" style="148" customWidth="1"/>
    <col min="5" max="5" width="42.140625" style="277" customWidth="1"/>
    <col min="6" max="6" width="23" style="277" customWidth="1"/>
    <col min="7" max="7" width="24.5703125" style="277" customWidth="1"/>
    <col min="8" max="8" width="28.85546875" style="277" customWidth="1"/>
    <col min="9" max="9" width="25" style="277" customWidth="1"/>
    <col min="10" max="10" width="42.140625" style="277" customWidth="1"/>
    <col min="11" max="11" width="18.140625" style="277" customWidth="1"/>
    <col min="12" max="12" width="28.28515625" style="148" customWidth="1"/>
    <col min="13" max="13" width="17.7109375" style="148" customWidth="1"/>
    <col min="14" max="14" width="0.28515625" style="148" customWidth="1"/>
    <col min="15" max="15" width="3" style="148" customWidth="1"/>
    <col min="16" max="16" width="8" style="275" hidden="1" customWidth="1"/>
    <col min="17" max="17" width="23.28515625" style="275" hidden="1" customWidth="1"/>
    <col min="18" max="18" width="23.28515625" style="296" hidden="1" customWidth="1"/>
    <col min="19" max="45" width="23.28515625" style="148" hidden="1" customWidth="1"/>
    <col min="46" max="46" width="61.28515625" style="148" hidden="1" customWidth="1"/>
    <col min="47" max="47" width="28" style="148" hidden="1" customWidth="1"/>
    <col min="48" max="16384" width="23.28515625" style="148" hidden="1"/>
  </cols>
  <sheetData>
    <row r="1" spans="2:47" ht="8.25" customHeight="1" thickBot="1" x14ac:dyDescent="0.25">
      <c r="B1" s="275"/>
      <c r="C1" s="275"/>
      <c r="D1" s="275"/>
      <c r="E1" s="276"/>
      <c r="R1" s="148"/>
    </row>
    <row r="2" spans="2:47" ht="14.25" customHeight="1" thickTop="1" x14ac:dyDescent="0.2">
      <c r="B2" s="278"/>
      <c r="C2" s="279"/>
      <c r="D2" s="279"/>
      <c r="E2" s="279"/>
      <c r="F2" s="280"/>
      <c r="G2" s="280"/>
      <c r="H2" s="280"/>
      <c r="I2" s="280"/>
      <c r="J2" s="280"/>
      <c r="K2" s="280"/>
      <c r="L2" s="279"/>
      <c r="M2" s="279"/>
      <c r="N2" s="279"/>
      <c r="O2" s="281"/>
      <c r="R2" s="148"/>
    </row>
    <row r="3" spans="2:47" ht="38.25" customHeight="1" x14ac:dyDescent="0.2">
      <c r="B3" s="282"/>
      <c r="C3" s="275"/>
      <c r="D3" s="275"/>
      <c r="E3" s="283" t="s">
        <v>1</v>
      </c>
      <c r="F3" s="276"/>
      <c r="G3" s="276"/>
      <c r="H3" s="276"/>
      <c r="I3" s="276"/>
      <c r="J3" s="276"/>
      <c r="K3" s="276"/>
      <c r="L3" s="275"/>
      <c r="M3" s="275"/>
      <c r="N3" s="275"/>
      <c r="O3" s="284"/>
      <c r="R3" s="148"/>
      <c r="U3" s="148" t="s">
        <v>224</v>
      </c>
      <c r="AR3" s="148" t="s">
        <v>225</v>
      </c>
    </row>
    <row r="4" spans="2:47" ht="21" customHeight="1" x14ac:dyDescent="0.2">
      <c r="B4" s="282"/>
      <c r="C4" s="275"/>
      <c r="D4" s="275"/>
      <c r="E4" s="285" t="s">
        <v>86</v>
      </c>
      <c r="F4" s="276"/>
      <c r="G4" s="276"/>
      <c r="H4" s="276"/>
      <c r="I4" s="276"/>
      <c r="J4" s="276"/>
      <c r="K4" s="276"/>
      <c r="L4" s="275"/>
      <c r="M4" s="275"/>
      <c r="N4" s="275"/>
      <c r="O4" s="284"/>
      <c r="R4" s="148"/>
      <c r="U4" s="286" t="s">
        <v>226</v>
      </c>
      <c r="V4" s="286"/>
      <c r="W4" s="286"/>
      <c r="X4" s="286"/>
      <c r="Y4" s="286"/>
      <c r="Z4" s="286"/>
      <c r="AA4" s="286"/>
      <c r="AB4" s="286"/>
      <c r="AC4" s="286"/>
      <c r="AD4" s="286"/>
      <c r="AE4" s="286"/>
      <c r="AF4" s="286"/>
      <c r="AG4" s="286"/>
      <c r="AH4" s="286"/>
      <c r="AI4" s="286"/>
      <c r="AJ4" s="286"/>
      <c r="AK4" s="286"/>
      <c r="AL4" s="286"/>
      <c r="AM4" s="286"/>
    </row>
    <row r="5" spans="2:47" ht="16.5" customHeight="1" x14ac:dyDescent="0.2">
      <c r="B5" s="282"/>
      <c r="C5" s="275"/>
      <c r="D5" s="275"/>
      <c r="E5" s="287" t="s">
        <v>263</v>
      </c>
      <c r="F5" s="276"/>
      <c r="G5" s="276"/>
      <c r="H5" s="276"/>
      <c r="I5" s="276"/>
      <c r="J5" s="276"/>
      <c r="K5" s="276"/>
      <c r="L5" s="275"/>
      <c r="M5" s="275"/>
      <c r="N5" s="275"/>
      <c r="O5" s="284"/>
      <c r="R5" s="148"/>
    </row>
    <row r="6" spans="2:47" ht="28.5" customHeight="1" x14ac:dyDescent="0.25">
      <c r="B6" s="282"/>
      <c r="C6" s="275"/>
      <c r="D6" s="275"/>
      <c r="E6" s="276"/>
      <c r="F6" s="276"/>
      <c r="G6" s="276"/>
      <c r="H6" s="276"/>
      <c r="I6" s="276"/>
      <c r="J6" s="276"/>
      <c r="K6" s="276"/>
      <c r="L6" s="275"/>
      <c r="M6" s="275"/>
      <c r="N6" s="275"/>
      <c r="O6" s="284"/>
      <c r="R6" s="148"/>
      <c r="U6" s="288" t="s">
        <v>59</v>
      </c>
      <c r="V6" s="289" t="s">
        <v>45</v>
      </c>
      <c r="W6" s="290" t="s">
        <v>141</v>
      </c>
      <c r="X6" s="289" t="s">
        <v>46</v>
      </c>
      <c r="Y6" s="289" t="s">
        <v>47</v>
      </c>
      <c r="Z6" s="289" t="s">
        <v>89</v>
      </c>
      <c r="AA6" s="289" t="s">
        <v>48</v>
      </c>
      <c r="AB6" s="289" t="s">
        <v>74</v>
      </c>
      <c r="AC6" s="291" t="s">
        <v>19</v>
      </c>
      <c r="AD6" s="291" t="s">
        <v>83</v>
      </c>
      <c r="AE6" s="291" t="s">
        <v>60</v>
      </c>
      <c r="AF6" s="291" t="s">
        <v>177</v>
      </c>
      <c r="AR6" s="292" t="s">
        <v>80</v>
      </c>
      <c r="AS6" s="293"/>
      <c r="AT6" s="293"/>
      <c r="AU6" s="294"/>
    </row>
    <row r="7" spans="2:47" ht="20.25" customHeight="1" x14ac:dyDescent="0.2">
      <c r="B7" s="282"/>
      <c r="C7" s="927" t="s">
        <v>0</v>
      </c>
      <c r="D7" s="918"/>
      <c r="E7" s="295"/>
      <c r="F7" s="276"/>
      <c r="G7" s="276"/>
      <c r="H7" s="276"/>
      <c r="I7" s="276"/>
      <c r="J7" s="276"/>
      <c r="K7" s="276"/>
      <c r="L7" s="275"/>
      <c r="M7" s="275"/>
      <c r="N7" s="275"/>
      <c r="O7" s="284"/>
      <c r="U7" s="297">
        <f t="shared" ref="U7:U16" si="0">IF(D19="",1,2)</f>
        <v>1</v>
      </c>
      <c r="V7" s="297">
        <f t="shared" ref="V7:V16" si="1">IF(E19="",1,2)</f>
        <v>1</v>
      </c>
      <c r="W7" s="298">
        <f t="shared" ref="W7:W16" si="2">IF(F19="",1,2)</f>
        <v>1</v>
      </c>
      <c r="X7" s="297">
        <f>IF(J19="",1,2)</f>
        <v>1</v>
      </c>
      <c r="Y7" s="297">
        <f t="shared" ref="Y7:Y16" si="3">IF(G19="",1,2)</f>
        <v>1</v>
      </c>
      <c r="Z7" s="299">
        <f t="shared" ref="Z7:Z16" si="4">IF(H19="",1,2)</f>
        <v>1</v>
      </c>
      <c r="AA7" s="300">
        <f t="shared" ref="AA7:AA16" si="5">IF(I19="",1,2)</f>
        <v>1</v>
      </c>
      <c r="AB7" s="300">
        <f t="shared" ref="AB7:AB16" si="6">IF(K19="",1,2)</f>
        <v>1</v>
      </c>
      <c r="AC7" s="301">
        <f t="shared" ref="AC7:AC16" si="7">IF(D33="",1,2)</f>
        <v>1</v>
      </c>
      <c r="AD7" s="301">
        <f t="shared" ref="AD7:AD16" si="8">IF(E33="",1,2)</f>
        <v>2</v>
      </c>
      <c r="AE7" s="301">
        <f t="shared" ref="AE7:AE16" si="9">IF(F33="",1,2)</f>
        <v>1</v>
      </c>
      <c r="AF7" s="301">
        <f t="shared" ref="AF7:AF16" si="10">IF(G33="",1,2)</f>
        <v>2</v>
      </c>
      <c r="AG7" s="148">
        <f>SUM(U7:AF7)</f>
        <v>14</v>
      </c>
      <c r="AR7" s="302" t="s">
        <v>84</v>
      </c>
      <c r="AS7" s="275"/>
      <c r="AT7" s="275"/>
      <c r="AU7" s="303"/>
    </row>
    <row r="8" spans="2:47" x14ac:dyDescent="0.2">
      <c r="B8" s="282"/>
      <c r="C8" s="275"/>
      <c r="D8" s="275"/>
      <c r="E8" s="275"/>
      <c r="F8" s="276"/>
      <c r="G8" s="276"/>
      <c r="H8" s="276"/>
      <c r="I8" s="276"/>
      <c r="J8" s="276"/>
      <c r="K8" s="276"/>
      <c r="L8" s="275"/>
      <c r="M8" s="275"/>
      <c r="N8" s="275"/>
      <c r="O8" s="284"/>
      <c r="R8" s="148"/>
      <c r="U8" s="297">
        <f t="shared" si="0"/>
        <v>1</v>
      </c>
      <c r="V8" s="297">
        <f t="shared" si="1"/>
        <v>1</v>
      </c>
      <c r="W8" s="298">
        <f t="shared" si="2"/>
        <v>1</v>
      </c>
      <c r="X8" s="297">
        <f t="shared" ref="X8:X16" si="11">IF(J20="",1,2)</f>
        <v>1</v>
      </c>
      <c r="Y8" s="297">
        <f t="shared" si="3"/>
        <v>1</v>
      </c>
      <c r="Z8" s="299">
        <f t="shared" si="4"/>
        <v>1</v>
      </c>
      <c r="AA8" s="300">
        <f t="shared" si="5"/>
        <v>1</v>
      </c>
      <c r="AB8" s="300">
        <f t="shared" si="6"/>
        <v>1</v>
      </c>
      <c r="AC8" s="301">
        <f t="shared" si="7"/>
        <v>1</v>
      </c>
      <c r="AD8" s="301">
        <f t="shared" si="8"/>
        <v>1</v>
      </c>
      <c r="AE8" s="301">
        <f t="shared" si="9"/>
        <v>1</v>
      </c>
      <c r="AF8" s="301">
        <f t="shared" si="10"/>
        <v>1</v>
      </c>
      <c r="AG8" s="148">
        <f t="shared" ref="AG8:AG16" si="12">SUM(U8:AF8)</f>
        <v>12</v>
      </c>
      <c r="AR8" s="302" t="s">
        <v>11</v>
      </c>
      <c r="AS8" s="275"/>
      <c r="AT8" s="275"/>
      <c r="AU8" s="303"/>
    </row>
    <row r="9" spans="2:47" ht="23.25" customHeight="1" x14ac:dyDescent="0.2">
      <c r="B9" s="282"/>
      <c r="C9" s="922" t="s">
        <v>6</v>
      </c>
      <c r="D9" s="923"/>
      <c r="E9" s="924"/>
      <c r="F9" s="276"/>
      <c r="G9" s="276"/>
      <c r="H9" s="276"/>
      <c r="I9" s="276"/>
      <c r="J9" s="276"/>
      <c r="K9" s="276"/>
      <c r="L9" s="275"/>
      <c r="M9" s="275"/>
      <c r="N9" s="275"/>
      <c r="O9" s="284"/>
      <c r="R9" s="148"/>
      <c r="U9" s="297">
        <f t="shared" si="0"/>
        <v>1</v>
      </c>
      <c r="V9" s="297">
        <f t="shared" si="1"/>
        <v>1</v>
      </c>
      <c r="W9" s="298">
        <f t="shared" si="2"/>
        <v>1</v>
      </c>
      <c r="X9" s="297">
        <f t="shared" si="11"/>
        <v>1</v>
      </c>
      <c r="Y9" s="297">
        <f t="shared" si="3"/>
        <v>1</v>
      </c>
      <c r="Z9" s="299">
        <f t="shared" si="4"/>
        <v>1</v>
      </c>
      <c r="AA9" s="300">
        <f t="shared" si="5"/>
        <v>1</v>
      </c>
      <c r="AB9" s="300">
        <f t="shared" si="6"/>
        <v>1</v>
      </c>
      <c r="AC9" s="301">
        <f t="shared" si="7"/>
        <v>1</v>
      </c>
      <c r="AD9" s="301">
        <f t="shared" si="8"/>
        <v>1</v>
      </c>
      <c r="AE9" s="301">
        <f t="shared" si="9"/>
        <v>1</v>
      </c>
      <c r="AF9" s="301">
        <f t="shared" si="10"/>
        <v>1</v>
      </c>
      <c r="AG9" s="148">
        <f t="shared" si="12"/>
        <v>12</v>
      </c>
      <c r="AR9" s="304" t="s">
        <v>12</v>
      </c>
      <c r="AS9" s="305"/>
      <c r="AT9" s="305"/>
      <c r="AU9" s="306"/>
    </row>
    <row r="10" spans="2:47" ht="20.25" customHeight="1" x14ac:dyDescent="0.25">
      <c r="B10" s="282"/>
      <c r="C10" s="307" t="s">
        <v>3</v>
      </c>
      <c r="D10" s="308"/>
      <c r="E10" s="309"/>
      <c r="F10" s="276"/>
      <c r="G10" s="276"/>
      <c r="H10" s="276"/>
      <c r="I10" s="276"/>
      <c r="J10" s="276"/>
      <c r="K10" s="276"/>
      <c r="L10" s="275"/>
      <c r="M10" s="275"/>
      <c r="N10" s="275"/>
      <c r="O10" s="284"/>
      <c r="U10" s="297">
        <f t="shared" si="0"/>
        <v>1</v>
      </c>
      <c r="V10" s="297">
        <f t="shared" si="1"/>
        <v>1</v>
      </c>
      <c r="W10" s="298">
        <f t="shared" si="2"/>
        <v>1</v>
      </c>
      <c r="X10" s="297">
        <f t="shared" si="11"/>
        <v>1</v>
      </c>
      <c r="Y10" s="297">
        <f t="shared" si="3"/>
        <v>1</v>
      </c>
      <c r="Z10" s="299">
        <f t="shared" si="4"/>
        <v>1</v>
      </c>
      <c r="AA10" s="300">
        <f t="shared" si="5"/>
        <v>1</v>
      </c>
      <c r="AB10" s="300">
        <f t="shared" si="6"/>
        <v>1</v>
      </c>
      <c r="AC10" s="301">
        <f t="shared" si="7"/>
        <v>1</v>
      </c>
      <c r="AD10" s="301">
        <f t="shared" si="8"/>
        <v>1</v>
      </c>
      <c r="AE10" s="301">
        <f t="shared" si="9"/>
        <v>1</v>
      </c>
      <c r="AF10" s="301">
        <f t="shared" si="10"/>
        <v>1</v>
      </c>
      <c r="AG10" s="148">
        <f t="shared" si="12"/>
        <v>12</v>
      </c>
      <c r="AR10" s="310" t="s">
        <v>81</v>
      </c>
      <c r="AS10" s="311"/>
      <c r="AT10" s="311"/>
      <c r="AU10" s="311"/>
    </row>
    <row r="11" spans="2:47" ht="20.25" customHeight="1" x14ac:dyDescent="0.2">
      <c r="B11" s="282"/>
      <c r="C11" s="307" t="s">
        <v>40</v>
      </c>
      <c r="D11" s="308"/>
      <c r="E11" s="309"/>
      <c r="F11" s="276"/>
      <c r="I11" s="276"/>
      <c r="J11" s="276"/>
      <c r="K11" s="276"/>
      <c r="L11" s="933" t="s">
        <v>266</v>
      </c>
      <c r="M11" s="929"/>
      <c r="N11" s="275"/>
      <c r="O11" s="284"/>
      <c r="U11" s="297">
        <f t="shared" si="0"/>
        <v>1</v>
      </c>
      <c r="V11" s="297">
        <f t="shared" si="1"/>
        <v>1</v>
      </c>
      <c r="W11" s="298">
        <f t="shared" si="2"/>
        <v>1</v>
      </c>
      <c r="X11" s="297">
        <f t="shared" si="11"/>
        <v>1</v>
      </c>
      <c r="Y11" s="297">
        <f t="shared" si="3"/>
        <v>1</v>
      </c>
      <c r="Z11" s="299">
        <f t="shared" si="4"/>
        <v>1</v>
      </c>
      <c r="AA11" s="300">
        <f t="shared" si="5"/>
        <v>1</v>
      </c>
      <c r="AB11" s="300">
        <f t="shared" si="6"/>
        <v>1</v>
      </c>
      <c r="AC11" s="301">
        <f t="shared" si="7"/>
        <v>1</v>
      </c>
      <c r="AD11" s="301">
        <f t="shared" si="8"/>
        <v>1</v>
      </c>
      <c r="AE11" s="301">
        <f t="shared" si="9"/>
        <v>1</v>
      </c>
      <c r="AF11" s="301">
        <f t="shared" si="10"/>
        <v>1</v>
      </c>
      <c r="AG11" s="148">
        <f t="shared" si="12"/>
        <v>12</v>
      </c>
      <c r="AR11" s="312" t="s">
        <v>84</v>
      </c>
      <c r="AS11" s="311"/>
      <c r="AT11" s="311"/>
      <c r="AU11" s="311"/>
    </row>
    <row r="12" spans="2:47" ht="20.25" customHeight="1" x14ac:dyDescent="0.2">
      <c r="B12" s="282"/>
      <c r="C12" s="307" t="s">
        <v>4</v>
      </c>
      <c r="D12" s="308"/>
      <c r="E12" s="309"/>
      <c r="F12" s="276"/>
      <c r="I12" s="276"/>
      <c r="J12" s="276"/>
      <c r="K12" s="276"/>
      <c r="L12" s="313" t="s">
        <v>210</v>
      </c>
      <c r="M12" s="314"/>
      <c r="N12" s="275"/>
      <c r="O12" s="284"/>
      <c r="U12" s="297">
        <f t="shared" si="0"/>
        <v>1</v>
      </c>
      <c r="V12" s="297">
        <f t="shared" si="1"/>
        <v>1</v>
      </c>
      <c r="W12" s="298">
        <f t="shared" si="2"/>
        <v>1</v>
      </c>
      <c r="X12" s="297">
        <f t="shared" si="11"/>
        <v>1</v>
      </c>
      <c r="Y12" s="297">
        <f t="shared" si="3"/>
        <v>1</v>
      </c>
      <c r="Z12" s="299">
        <f t="shared" si="4"/>
        <v>1</v>
      </c>
      <c r="AA12" s="300">
        <f t="shared" si="5"/>
        <v>1</v>
      </c>
      <c r="AB12" s="300">
        <f t="shared" si="6"/>
        <v>1</v>
      </c>
      <c r="AC12" s="301">
        <f t="shared" si="7"/>
        <v>1</v>
      </c>
      <c r="AD12" s="301">
        <f t="shared" si="8"/>
        <v>1</v>
      </c>
      <c r="AE12" s="301">
        <f t="shared" si="9"/>
        <v>1</v>
      </c>
      <c r="AF12" s="301">
        <f t="shared" si="10"/>
        <v>1</v>
      </c>
      <c r="AG12" s="148">
        <f t="shared" si="12"/>
        <v>12</v>
      </c>
      <c r="AR12" s="311" t="s">
        <v>79</v>
      </c>
      <c r="AS12" s="311">
        <v>0</v>
      </c>
      <c r="AT12" s="311">
        <v>12</v>
      </c>
      <c r="AU12" s="311"/>
    </row>
    <row r="13" spans="2:47" ht="20.25" customHeight="1" x14ac:dyDescent="0.2">
      <c r="B13" s="282"/>
      <c r="C13" s="307" t="s">
        <v>5</v>
      </c>
      <c r="D13" s="308"/>
      <c r="E13" s="315"/>
      <c r="F13" s="276"/>
      <c r="I13" s="276"/>
      <c r="J13" s="276"/>
      <c r="K13" s="276"/>
      <c r="L13" s="316" t="s">
        <v>211</v>
      </c>
      <c r="M13" s="317" t="s">
        <v>265</v>
      </c>
      <c r="N13" s="275"/>
      <c r="O13" s="284"/>
      <c r="U13" s="297">
        <f t="shared" si="0"/>
        <v>1</v>
      </c>
      <c r="V13" s="297">
        <f t="shared" si="1"/>
        <v>1</v>
      </c>
      <c r="W13" s="298">
        <f t="shared" si="2"/>
        <v>1</v>
      </c>
      <c r="X13" s="297">
        <f t="shared" si="11"/>
        <v>1</v>
      </c>
      <c r="Y13" s="297">
        <f t="shared" si="3"/>
        <v>1</v>
      </c>
      <c r="Z13" s="299">
        <f t="shared" si="4"/>
        <v>1</v>
      </c>
      <c r="AA13" s="300">
        <f t="shared" si="5"/>
        <v>1</v>
      </c>
      <c r="AB13" s="300">
        <f t="shared" si="6"/>
        <v>1</v>
      </c>
      <c r="AC13" s="301">
        <f t="shared" si="7"/>
        <v>1</v>
      </c>
      <c r="AD13" s="301">
        <f t="shared" si="8"/>
        <v>1</v>
      </c>
      <c r="AE13" s="301">
        <f t="shared" si="9"/>
        <v>1</v>
      </c>
      <c r="AF13" s="301">
        <f t="shared" si="10"/>
        <v>1</v>
      </c>
      <c r="AG13" s="148">
        <f t="shared" si="12"/>
        <v>12</v>
      </c>
      <c r="AR13" s="312" t="s">
        <v>15</v>
      </c>
      <c r="AS13" s="311">
        <v>0</v>
      </c>
      <c r="AT13" s="311">
        <v>12</v>
      </c>
      <c r="AU13" s="311"/>
    </row>
    <row r="14" spans="2:47" ht="20.25" customHeight="1" x14ac:dyDescent="0.2">
      <c r="B14" s="282"/>
      <c r="C14" s="307" t="s">
        <v>111</v>
      </c>
      <c r="D14" s="308"/>
      <c r="E14" s="318" t="s">
        <v>283</v>
      </c>
      <c r="F14" s="276"/>
      <c r="I14" s="276"/>
      <c r="J14" s="276"/>
      <c r="K14" s="276"/>
      <c r="L14" s="316" t="s">
        <v>212</v>
      </c>
      <c r="M14" s="317" t="s">
        <v>265</v>
      </c>
      <c r="N14" s="275"/>
      <c r="O14" s="284"/>
      <c r="U14" s="297">
        <f t="shared" si="0"/>
        <v>1</v>
      </c>
      <c r="V14" s="297">
        <f t="shared" si="1"/>
        <v>1</v>
      </c>
      <c r="W14" s="298">
        <f t="shared" si="2"/>
        <v>1</v>
      </c>
      <c r="X14" s="297">
        <f t="shared" si="11"/>
        <v>1</v>
      </c>
      <c r="Y14" s="297">
        <f t="shared" si="3"/>
        <v>1</v>
      </c>
      <c r="Z14" s="299">
        <f t="shared" si="4"/>
        <v>1</v>
      </c>
      <c r="AA14" s="300">
        <f t="shared" si="5"/>
        <v>1</v>
      </c>
      <c r="AB14" s="300">
        <f t="shared" si="6"/>
        <v>1</v>
      </c>
      <c r="AC14" s="301">
        <f t="shared" si="7"/>
        <v>1</v>
      </c>
      <c r="AD14" s="301">
        <f t="shared" si="8"/>
        <v>1</v>
      </c>
      <c r="AE14" s="301">
        <f t="shared" si="9"/>
        <v>1</v>
      </c>
      <c r="AF14" s="301">
        <f t="shared" si="10"/>
        <v>1</v>
      </c>
      <c r="AG14" s="148">
        <f t="shared" si="12"/>
        <v>12</v>
      </c>
      <c r="AR14" s="312" t="s">
        <v>108</v>
      </c>
      <c r="AS14" s="311">
        <f>18/12</f>
        <v>1.5</v>
      </c>
      <c r="AT14" s="311">
        <v>12</v>
      </c>
      <c r="AU14" s="311"/>
    </row>
    <row r="15" spans="2:47" ht="22.5" customHeight="1" x14ac:dyDescent="0.2">
      <c r="B15" s="319"/>
      <c r="C15" s="275"/>
      <c r="D15" s="275"/>
      <c r="E15" s="276"/>
      <c r="F15" s="276"/>
      <c r="G15" s="276"/>
      <c r="H15" s="276"/>
      <c r="I15" s="276"/>
      <c r="J15" s="276"/>
      <c r="K15" s="276"/>
      <c r="L15" s="275"/>
      <c r="M15" s="275"/>
      <c r="N15" s="275"/>
      <c r="O15" s="284"/>
      <c r="R15" s="148"/>
      <c r="U15" s="297">
        <f t="shared" si="0"/>
        <v>1</v>
      </c>
      <c r="V15" s="297">
        <f t="shared" si="1"/>
        <v>1</v>
      </c>
      <c r="W15" s="298">
        <f t="shared" si="2"/>
        <v>1</v>
      </c>
      <c r="X15" s="297">
        <f t="shared" si="11"/>
        <v>1</v>
      </c>
      <c r="Y15" s="297">
        <f t="shared" si="3"/>
        <v>1</v>
      </c>
      <c r="Z15" s="299">
        <f t="shared" si="4"/>
        <v>1</v>
      </c>
      <c r="AA15" s="300">
        <f t="shared" si="5"/>
        <v>1</v>
      </c>
      <c r="AB15" s="300">
        <f t="shared" si="6"/>
        <v>1</v>
      </c>
      <c r="AC15" s="301">
        <f t="shared" si="7"/>
        <v>1</v>
      </c>
      <c r="AD15" s="301">
        <f t="shared" si="8"/>
        <v>1</v>
      </c>
      <c r="AE15" s="301">
        <f t="shared" si="9"/>
        <v>1</v>
      </c>
      <c r="AF15" s="301">
        <f t="shared" si="10"/>
        <v>1</v>
      </c>
      <c r="AG15" s="148">
        <f t="shared" si="12"/>
        <v>12</v>
      </c>
      <c r="AR15" s="312" t="s">
        <v>16</v>
      </c>
      <c r="AS15" s="311">
        <f>18/12</f>
        <v>1.5</v>
      </c>
      <c r="AT15" s="311">
        <v>12</v>
      </c>
      <c r="AU15" s="311"/>
    </row>
    <row r="16" spans="2:47" ht="22.5" customHeight="1" x14ac:dyDescent="0.2">
      <c r="B16" s="282"/>
      <c r="C16" s="934" t="s">
        <v>55</v>
      </c>
      <c r="D16" s="935"/>
      <c r="E16" s="935"/>
      <c r="F16" s="935"/>
      <c r="G16" s="935"/>
      <c r="H16" s="935"/>
      <c r="I16" s="935"/>
      <c r="J16" s="935"/>
      <c r="K16" s="935"/>
      <c r="L16" s="935"/>
      <c r="M16" s="936"/>
      <c r="O16" s="284"/>
      <c r="R16" s="148"/>
      <c r="U16" s="297">
        <f t="shared" si="0"/>
        <v>1</v>
      </c>
      <c r="V16" s="297">
        <f t="shared" si="1"/>
        <v>1</v>
      </c>
      <c r="W16" s="298">
        <f t="shared" si="2"/>
        <v>1</v>
      </c>
      <c r="X16" s="297">
        <f t="shared" si="11"/>
        <v>1</v>
      </c>
      <c r="Y16" s="297">
        <f t="shared" si="3"/>
        <v>1</v>
      </c>
      <c r="Z16" s="299">
        <f t="shared" si="4"/>
        <v>1</v>
      </c>
      <c r="AA16" s="300">
        <f t="shared" si="5"/>
        <v>1</v>
      </c>
      <c r="AB16" s="300">
        <f t="shared" si="6"/>
        <v>1</v>
      </c>
      <c r="AC16" s="301">
        <f t="shared" si="7"/>
        <v>1</v>
      </c>
      <c r="AD16" s="301">
        <f t="shared" si="8"/>
        <v>1</v>
      </c>
      <c r="AE16" s="301">
        <f t="shared" si="9"/>
        <v>1</v>
      </c>
      <c r="AF16" s="301">
        <f t="shared" si="10"/>
        <v>1</v>
      </c>
      <c r="AG16" s="148">
        <f t="shared" si="12"/>
        <v>12</v>
      </c>
    </row>
    <row r="17" spans="2:44" ht="18.75" customHeight="1" x14ac:dyDescent="0.2">
      <c r="B17" s="282"/>
      <c r="C17" s="906" t="s">
        <v>293</v>
      </c>
      <c r="D17" s="907"/>
      <c r="E17" s="907"/>
      <c r="F17" s="907"/>
      <c r="G17" s="907"/>
      <c r="H17" s="907"/>
      <c r="I17" s="907"/>
      <c r="J17" s="907"/>
      <c r="K17" s="911"/>
      <c r="L17" s="911"/>
      <c r="M17" s="912"/>
      <c r="O17" s="284"/>
      <c r="R17" s="148"/>
    </row>
    <row r="18" spans="2:44" ht="31.5" customHeight="1" x14ac:dyDescent="0.2">
      <c r="B18" s="282"/>
      <c r="C18" s="320" t="s">
        <v>105</v>
      </c>
      <c r="D18" s="321" t="s">
        <v>267</v>
      </c>
      <c r="E18" s="322" t="s">
        <v>268</v>
      </c>
      <c r="F18" s="323" t="s">
        <v>141</v>
      </c>
      <c r="G18" s="321" t="s">
        <v>47</v>
      </c>
      <c r="H18" s="321" t="s">
        <v>89</v>
      </c>
      <c r="I18" s="324" t="s">
        <v>48</v>
      </c>
      <c r="J18" s="325" t="s">
        <v>46</v>
      </c>
      <c r="K18" s="326" t="s">
        <v>269</v>
      </c>
      <c r="L18" s="327"/>
      <c r="M18" s="328"/>
      <c r="O18" s="284"/>
      <c r="R18" s="148"/>
      <c r="V18" s="329" t="s">
        <v>78</v>
      </c>
      <c r="W18" s="330"/>
      <c r="X18" s="331" t="s">
        <v>106</v>
      </c>
      <c r="Y18" s="332"/>
      <c r="Z18" s="333"/>
      <c r="AB18" s="331" t="s">
        <v>104</v>
      </c>
    </row>
    <row r="19" spans="2:44" ht="19.5" customHeight="1" x14ac:dyDescent="0.2">
      <c r="B19" s="282"/>
      <c r="C19" s="334">
        <v>1</v>
      </c>
      <c r="D19" s="335"/>
      <c r="E19" s="335"/>
      <c r="F19" s="336"/>
      <c r="G19" s="335"/>
      <c r="H19" s="337"/>
      <c r="I19" s="338"/>
      <c r="J19" s="339"/>
      <c r="K19" s="340"/>
      <c r="L19" s="341"/>
      <c r="M19" s="342"/>
      <c r="O19" s="284"/>
      <c r="R19" s="148"/>
      <c r="U19" s="343" t="s">
        <v>10</v>
      </c>
      <c r="V19" s="307" t="s">
        <v>76</v>
      </c>
      <c r="W19" s="307" t="s">
        <v>77</v>
      </c>
      <c r="X19" s="289" t="s">
        <v>17</v>
      </c>
      <c r="Y19" s="289" t="s">
        <v>107</v>
      </c>
      <c r="Z19" s="344" t="s">
        <v>109</v>
      </c>
      <c r="AA19" s="345"/>
      <c r="AB19" s="346" t="s">
        <v>97</v>
      </c>
      <c r="AC19" s="347" t="s">
        <v>98</v>
      </c>
      <c r="AD19" s="324" t="s">
        <v>99</v>
      </c>
      <c r="AE19" s="289" t="s">
        <v>96</v>
      </c>
      <c r="AF19" s="289" t="s">
        <v>100</v>
      </c>
      <c r="AG19" s="289" t="s">
        <v>101</v>
      </c>
      <c r="AH19" s="348" t="s">
        <v>102</v>
      </c>
      <c r="AI19" s="291" t="s">
        <v>103</v>
      </c>
      <c r="AR19" s="311" t="s">
        <v>34</v>
      </c>
    </row>
    <row r="20" spans="2:44" ht="19.5" customHeight="1" x14ac:dyDescent="0.2">
      <c r="B20" s="282"/>
      <c r="C20" s="334">
        <v>2</v>
      </c>
      <c r="D20" s="335"/>
      <c r="E20" s="335"/>
      <c r="F20" s="336"/>
      <c r="G20" s="335"/>
      <c r="H20" s="337"/>
      <c r="I20" s="338"/>
      <c r="J20" s="339"/>
      <c r="K20" s="340"/>
      <c r="L20" s="341"/>
      <c r="M20" s="342"/>
      <c r="O20" s="284"/>
      <c r="R20" s="148"/>
      <c r="U20" s="349">
        <f t="shared" ref="U20:U29" si="13">IF(H33="",1,2)</f>
        <v>1</v>
      </c>
      <c r="V20" s="300">
        <f t="shared" ref="V20:V29" si="14">IF(I33="",1,2)</f>
        <v>1</v>
      </c>
      <c r="W20" s="350">
        <f t="shared" ref="W20:W29" si="15">IF(J33="",1,2)</f>
        <v>1</v>
      </c>
      <c r="X20" s="351">
        <f t="shared" ref="X20:X29" si="16">IF(K33="",1,2)</f>
        <v>1</v>
      </c>
      <c r="Y20" s="352">
        <f t="shared" ref="Y20:Y29" si="17">IF(L33="",1,2)</f>
        <v>1</v>
      </c>
      <c r="Z20" s="353">
        <f t="shared" ref="Z20:Z29" si="18">IF(M33="",1,2)</f>
        <v>1</v>
      </c>
      <c r="AA20" s="354">
        <f t="shared" ref="AA20:AA29" si="19">IF(OR(N33="",N33=$AR$26,N33=$AR$27),1,2)</f>
        <v>1</v>
      </c>
      <c r="AB20" s="355">
        <f t="shared" ref="AB20:AB29" si="20">IF(D46="",1,2)</f>
        <v>1</v>
      </c>
      <c r="AC20" s="356">
        <f t="shared" ref="AC20:AC29" si="21">IF(E46="",1,2)</f>
        <v>1</v>
      </c>
      <c r="AD20" s="356">
        <f t="shared" ref="AD20:AD29" si="22">IF(F46="",1,2)</f>
        <v>1</v>
      </c>
      <c r="AE20" s="300">
        <f t="shared" ref="AE20:AE29" si="23">IF(G46="",1,2)</f>
        <v>1</v>
      </c>
      <c r="AF20" s="300">
        <f t="shared" ref="AF20:AF29" si="24">IF(H46="",1,2)</f>
        <v>1</v>
      </c>
      <c r="AG20" s="300">
        <f t="shared" ref="AG20:AG29" si="25">IF(I46="",1,2)</f>
        <v>1</v>
      </c>
      <c r="AH20" s="357">
        <f t="shared" ref="AH20:AH29" si="26">IF(J46="",1,2)</f>
        <v>1</v>
      </c>
      <c r="AI20" s="358">
        <f t="shared" ref="AI20:AI29" si="27">IF(K46="",1,2)</f>
        <v>1</v>
      </c>
      <c r="AJ20" s="148">
        <f>SUM(U20:AI20)</f>
        <v>15</v>
      </c>
      <c r="AR20" s="311" t="s">
        <v>158</v>
      </c>
    </row>
    <row r="21" spans="2:44" ht="19.5" customHeight="1" x14ac:dyDescent="0.2">
      <c r="B21" s="282"/>
      <c r="C21" s="334">
        <v>3</v>
      </c>
      <c r="D21" s="335"/>
      <c r="E21" s="335"/>
      <c r="F21" s="336"/>
      <c r="G21" s="335"/>
      <c r="H21" s="337"/>
      <c r="I21" s="338"/>
      <c r="J21" s="339"/>
      <c r="K21" s="340"/>
      <c r="L21" s="341"/>
      <c r="M21" s="342"/>
      <c r="O21" s="284"/>
      <c r="R21" s="148"/>
      <c r="U21" s="349">
        <f t="shared" si="13"/>
        <v>1</v>
      </c>
      <c r="V21" s="300">
        <f t="shared" si="14"/>
        <v>1</v>
      </c>
      <c r="W21" s="350">
        <f t="shared" si="15"/>
        <v>1</v>
      </c>
      <c r="X21" s="351">
        <f t="shared" si="16"/>
        <v>1</v>
      </c>
      <c r="Y21" s="352">
        <f t="shared" si="17"/>
        <v>1</v>
      </c>
      <c r="Z21" s="353">
        <f t="shared" si="18"/>
        <v>1</v>
      </c>
      <c r="AA21" s="354">
        <f t="shared" si="19"/>
        <v>1</v>
      </c>
      <c r="AB21" s="355">
        <f t="shared" si="20"/>
        <v>1</v>
      </c>
      <c r="AC21" s="356">
        <f t="shared" si="21"/>
        <v>1</v>
      </c>
      <c r="AD21" s="356">
        <f t="shared" si="22"/>
        <v>1</v>
      </c>
      <c r="AE21" s="300">
        <f t="shared" si="23"/>
        <v>1</v>
      </c>
      <c r="AF21" s="300">
        <f t="shared" si="24"/>
        <v>1</v>
      </c>
      <c r="AG21" s="300">
        <f t="shared" si="25"/>
        <v>1</v>
      </c>
      <c r="AH21" s="357">
        <f t="shared" si="26"/>
        <v>1</v>
      </c>
      <c r="AI21" s="358">
        <f t="shared" si="27"/>
        <v>1</v>
      </c>
      <c r="AJ21" s="148">
        <f t="shared" ref="AJ21:AJ29" si="28">SUM(U21:AI21)</f>
        <v>15</v>
      </c>
    </row>
    <row r="22" spans="2:44" ht="19.5" customHeight="1" x14ac:dyDescent="0.2">
      <c r="B22" s="282"/>
      <c r="C22" s="334">
        <v>4</v>
      </c>
      <c r="D22" s="335"/>
      <c r="E22" s="335"/>
      <c r="F22" s="336"/>
      <c r="G22" s="335"/>
      <c r="H22" s="337"/>
      <c r="I22" s="338"/>
      <c r="J22" s="339"/>
      <c r="K22" s="340"/>
      <c r="L22" s="341"/>
      <c r="M22" s="342"/>
      <c r="O22" s="284"/>
      <c r="R22" s="148"/>
      <c r="U22" s="349">
        <f t="shared" si="13"/>
        <v>1</v>
      </c>
      <c r="V22" s="300">
        <f t="shared" si="14"/>
        <v>1</v>
      </c>
      <c r="W22" s="350">
        <f t="shared" si="15"/>
        <v>1</v>
      </c>
      <c r="X22" s="351">
        <f t="shared" si="16"/>
        <v>1</v>
      </c>
      <c r="Y22" s="352">
        <f t="shared" si="17"/>
        <v>1</v>
      </c>
      <c r="Z22" s="353">
        <f t="shared" si="18"/>
        <v>1</v>
      </c>
      <c r="AA22" s="354">
        <f t="shared" si="19"/>
        <v>1</v>
      </c>
      <c r="AB22" s="355">
        <f t="shared" si="20"/>
        <v>1</v>
      </c>
      <c r="AC22" s="356">
        <f t="shared" si="21"/>
        <v>1</v>
      </c>
      <c r="AD22" s="356">
        <f t="shared" si="22"/>
        <v>1</v>
      </c>
      <c r="AE22" s="300">
        <f t="shared" si="23"/>
        <v>1</v>
      </c>
      <c r="AF22" s="300">
        <f t="shared" si="24"/>
        <v>1</v>
      </c>
      <c r="AG22" s="300">
        <f t="shared" si="25"/>
        <v>1</v>
      </c>
      <c r="AH22" s="357">
        <f t="shared" si="26"/>
        <v>1</v>
      </c>
      <c r="AI22" s="358">
        <f t="shared" si="27"/>
        <v>1</v>
      </c>
      <c r="AJ22" s="148">
        <f t="shared" si="28"/>
        <v>15</v>
      </c>
      <c r="AR22" s="311" t="s">
        <v>221</v>
      </c>
    </row>
    <row r="23" spans="2:44" ht="19.5" customHeight="1" x14ac:dyDescent="0.2">
      <c r="B23" s="282"/>
      <c r="C23" s="334">
        <v>5</v>
      </c>
      <c r="D23" s="335"/>
      <c r="E23" s="335"/>
      <c r="F23" s="336"/>
      <c r="G23" s="335"/>
      <c r="H23" s="337"/>
      <c r="I23" s="338"/>
      <c r="J23" s="339"/>
      <c r="K23" s="340"/>
      <c r="L23" s="341"/>
      <c r="M23" s="342"/>
      <c r="O23" s="284"/>
      <c r="R23" s="148"/>
      <c r="U23" s="349">
        <f t="shared" si="13"/>
        <v>1</v>
      </c>
      <c r="V23" s="300">
        <f t="shared" si="14"/>
        <v>1</v>
      </c>
      <c r="W23" s="350">
        <f t="shared" si="15"/>
        <v>1</v>
      </c>
      <c r="X23" s="351">
        <f t="shared" si="16"/>
        <v>1</v>
      </c>
      <c r="Y23" s="352">
        <f t="shared" si="17"/>
        <v>1</v>
      </c>
      <c r="Z23" s="353">
        <f t="shared" si="18"/>
        <v>1</v>
      </c>
      <c r="AA23" s="354">
        <f t="shared" si="19"/>
        <v>1</v>
      </c>
      <c r="AB23" s="355">
        <f t="shared" si="20"/>
        <v>1</v>
      </c>
      <c r="AC23" s="356">
        <f t="shared" si="21"/>
        <v>1</v>
      </c>
      <c r="AD23" s="356">
        <f t="shared" si="22"/>
        <v>1</v>
      </c>
      <c r="AE23" s="300">
        <f t="shared" si="23"/>
        <v>1</v>
      </c>
      <c r="AF23" s="300">
        <f t="shared" si="24"/>
        <v>1</v>
      </c>
      <c r="AG23" s="300">
        <f t="shared" si="25"/>
        <v>1</v>
      </c>
      <c r="AH23" s="357">
        <f t="shared" si="26"/>
        <v>1</v>
      </c>
      <c r="AI23" s="358">
        <f t="shared" si="27"/>
        <v>1</v>
      </c>
      <c r="AJ23" s="148">
        <f t="shared" si="28"/>
        <v>15</v>
      </c>
      <c r="AR23" s="311" t="s">
        <v>222</v>
      </c>
    </row>
    <row r="24" spans="2:44" ht="19.5" customHeight="1" x14ac:dyDescent="0.2">
      <c r="B24" s="282"/>
      <c r="C24" s="334">
        <v>6</v>
      </c>
      <c r="D24" s="335"/>
      <c r="E24" s="335"/>
      <c r="F24" s="336"/>
      <c r="G24" s="335"/>
      <c r="H24" s="337"/>
      <c r="I24" s="338"/>
      <c r="J24" s="339"/>
      <c r="K24" s="340"/>
      <c r="L24" s="341"/>
      <c r="M24" s="342"/>
      <c r="O24" s="284"/>
      <c r="R24" s="148"/>
      <c r="U24" s="349">
        <f t="shared" si="13"/>
        <v>1</v>
      </c>
      <c r="V24" s="300">
        <f t="shared" si="14"/>
        <v>1</v>
      </c>
      <c r="W24" s="350">
        <f t="shared" si="15"/>
        <v>1</v>
      </c>
      <c r="X24" s="351">
        <f t="shared" si="16"/>
        <v>1</v>
      </c>
      <c r="Y24" s="352">
        <f t="shared" si="17"/>
        <v>1</v>
      </c>
      <c r="Z24" s="353">
        <f t="shared" si="18"/>
        <v>1</v>
      </c>
      <c r="AA24" s="354">
        <f t="shared" si="19"/>
        <v>1</v>
      </c>
      <c r="AB24" s="355">
        <f t="shared" si="20"/>
        <v>1</v>
      </c>
      <c r="AC24" s="356">
        <f t="shared" si="21"/>
        <v>1</v>
      </c>
      <c r="AD24" s="356">
        <f t="shared" si="22"/>
        <v>1</v>
      </c>
      <c r="AE24" s="300">
        <f t="shared" si="23"/>
        <v>1</v>
      </c>
      <c r="AF24" s="300">
        <f t="shared" si="24"/>
        <v>1</v>
      </c>
      <c r="AG24" s="300">
        <f t="shared" si="25"/>
        <v>1</v>
      </c>
      <c r="AH24" s="357">
        <f t="shared" si="26"/>
        <v>1</v>
      </c>
      <c r="AI24" s="358">
        <f t="shared" si="27"/>
        <v>1</v>
      </c>
      <c r="AJ24" s="148">
        <f t="shared" si="28"/>
        <v>15</v>
      </c>
      <c r="AR24" s="311"/>
    </row>
    <row r="25" spans="2:44" ht="19.5" customHeight="1" x14ac:dyDescent="0.2">
      <c r="B25" s="282"/>
      <c r="C25" s="334">
        <v>7</v>
      </c>
      <c r="D25" s="335"/>
      <c r="E25" s="335"/>
      <c r="F25" s="336"/>
      <c r="G25" s="335"/>
      <c r="H25" s="337"/>
      <c r="I25" s="338"/>
      <c r="J25" s="339"/>
      <c r="K25" s="340"/>
      <c r="L25" s="341"/>
      <c r="M25" s="342"/>
      <c r="O25" s="284"/>
      <c r="R25" s="148"/>
      <c r="U25" s="349">
        <f t="shared" si="13"/>
        <v>1</v>
      </c>
      <c r="V25" s="300">
        <f t="shared" si="14"/>
        <v>1</v>
      </c>
      <c r="W25" s="350">
        <f t="shared" si="15"/>
        <v>1</v>
      </c>
      <c r="X25" s="351">
        <f t="shared" si="16"/>
        <v>1</v>
      </c>
      <c r="Y25" s="352">
        <f t="shared" si="17"/>
        <v>1</v>
      </c>
      <c r="Z25" s="353">
        <f t="shared" si="18"/>
        <v>1</v>
      </c>
      <c r="AA25" s="354">
        <f t="shared" si="19"/>
        <v>1</v>
      </c>
      <c r="AB25" s="355">
        <f t="shared" si="20"/>
        <v>1</v>
      </c>
      <c r="AC25" s="356">
        <f t="shared" si="21"/>
        <v>1</v>
      </c>
      <c r="AD25" s="356">
        <f t="shared" si="22"/>
        <v>1</v>
      </c>
      <c r="AE25" s="300">
        <f t="shared" si="23"/>
        <v>1</v>
      </c>
      <c r="AF25" s="300">
        <f t="shared" si="24"/>
        <v>1</v>
      </c>
      <c r="AG25" s="300">
        <f t="shared" si="25"/>
        <v>1</v>
      </c>
      <c r="AH25" s="357">
        <f t="shared" si="26"/>
        <v>1</v>
      </c>
      <c r="AI25" s="358">
        <f t="shared" si="27"/>
        <v>1</v>
      </c>
      <c r="AJ25" s="148">
        <f t="shared" si="28"/>
        <v>15</v>
      </c>
    </row>
    <row r="26" spans="2:44" ht="19.5" customHeight="1" x14ac:dyDescent="0.2">
      <c r="B26" s="282"/>
      <c r="C26" s="334">
        <v>8</v>
      </c>
      <c r="D26" s="335"/>
      <c r="E26" s="335"/>
      <c r="F26" s="336"/>
      <c r="G26" s="335"/>
      <c r="H26" s="337"/>
      <c r="I26" s="338"/>
      <c r="J26" s="339"/>
      <c r="K26" s="340"/>
      <c r="L26" s="341"/>
      <c r="M26" s="342"/>
      <c r="O26" s="284"/>
      <c r="R26" s="148"/>
      <c r="U26" s="349">
        <f t="shared" si="13"/>
        <v>1</v>
      </c>
      <c r="V26" s="300">
        <f t="shared" si="14"/>
        <v>1</v>
      </c>
      <c r="W26" s="350">
        <f t="shared" si="15"/>
        <v>1</v>
      </c>
      <c r="X26" s="351">
        <f t="shared" si="16"/>
        <v>1</v>
      </c>
      <c r="Y26" s="352">
        <f t="shared" si="17"/>
        <v>1</v>
      </c>
      <c r="Z26" s="353">
        <f t="shared" si="18"/>
        <v>1</v>
      </c>
      <c r="AA26" s="354">
        <f t="shared" si="19"/>
        <v>1</v>
      </c>
      <c r="AB26" s="355">
        <f t="shared" si="20"/>
        <v>1</v>
      </c>
      <c r="AC26" s="356">
        <f t="shared" si="21"/>
        <v>1</v>
      </c>
      <c r="AD26" s="356">
        <f t="shared" si="22"/>
        <v>1</v>
      </c>
      <c r="AE26" s="300">
        <f t="shared" si="23"/>
        <v>1</v>
      </c>
      <c r="AF26" s="300">
        <f t="shared" si="24"/>
        <v>1</v>
      </c>
      <c r="AG26" s="300">
        <f t="shared" si="25"/>
        <v>1</v>
      </c>
      <c r="AH26" s="357">
        <f t="shared" si="26"/>
        <v>1</v>
      </c>
      <c r="AI26" s="358">
        <f t="shared" si="27"/>
        <v>1</v>
      </c>
      <c r="AJ26" s="148">
        <f t="shared" si="28"/>
        <v>15</v>
      </c>
      <c r="AR26" s="359" t="s">
        <v>219</v>
      </c>
    </row>
    <row r="27" spans="2:44" ht="19.5" customHeight="1" x14ac:dyDescent="0.2">
      <c r="B27" s="282"/>
      <c r="C27" s="334">
        <v>9</v>
      </c>
      <c r="D27" s="335"/>
      <c r="E27" s="335"/>
      <c r="F27" s="336"/>
      <c r="G27" s="335"/>
      <c r="H27" s="337"/>
      <c r="I27" s="338"/>
      <c r="J27" s="339"/>
      <c r="K27" s="340"/>
      <c r="L27" s="341"/>
      <c r="M27" s="342"/>
      <c r="O27" s="284"/>
      <c r="R27" s="148"/>
      <c r="U27" s="349">
        <f t="shared" si="13"/>
        <v>1</v>
      </c>
      <c r="V27" s="300">
        <f t="shared" si="14"/>
        <v>1</v>
      </c>
      <c r="W27" s="350">
        <f t="shared" si="15"/>
        <v>1</v>
      </c>
      <c r="X27" s="351">
        <f t="shared" si="16"/>
        <v>1</v>
      </c>
      <c r="Y27" s="352">
        <f t="shared" si="17"/>
        <v>1</v>
      </c>
      <c r="Z27" s="353">
        <f t="shared" si="18"/>
        <v>1</v>
      </c>
      <c r="AA27" s="354">
        <f t="shared" si="19"/>
        <v>1</v>
      </c>
      <c r="AB27" s="355">
        <f t="shared" si="20"/>
        <v>1</v>
      </c>
      <c r="AC27" s="356">
        <f t="shared" si="21"/>
        <v>1</v>
      </c>
      <c r="AD27" s="356">
        <f t="shared" si="22"/>
        <v>1</v>
      </c>
      <c r="AE27" s="300">
        <f t="shared" si="23"/>
        <v>1</v>
      </c>
      <c r="AF27" s="300">
        <f t="shared" si="24"/>
        <v>1</v>
      </c>
      <c r="AG27" s="300">
        <f t="shared" si="25"/>
        <v>1</v>
      </c>
      <c r="AH27" s="357">
        <f t="shared" si="26"/>
        <v>1</v>
      </c>
      <c r="AI27" s="358">
        <f t="shared" si="27"/>
        <v>1</v>
      </c>
      <c r="AJ27" s="148">
        <f t="shared" si="28"/>
        <v>15</v>
      </c>
      <c r="AR27" s="311" t="s">
        <v>217</v>
      </c>
    </row>
    <row r="28" spans="2:44" ht="19.5" customHeight="1" x14ac:dyDescent="0.2">
      <c r="B28" s="282"/>
      <c r="C28" s="334">
        <v>10</v>
      </c>
      <c r="D28" s="335"/>
      <c r="E28" s="335"/>
      <c r="F28" s="336"/>
      <c r="G28" s="335"/>
      <c r="H28" s="337"/>
      <c r="I28" s="338"/>
      <c r="J28" s="339"/>
      <c r="K28" s="340"/>
      <c r="L28" s="341"/>
      <c r="M28" s="342"/>
      <c r="O28" s="284"/>
      <c r="R28" s="148"/>
      <c r="U28" s="349">
        <f t="shared" si="13"/>
        <v>1</v>
      </c>
      <c r="V28" s="300">
        <f t="shared" si="14"/>
        <v>1</v>
      </c>
      <c r="W28" s="350">
        <f t="shared" si="15"/>
        <v>1</v>
      </c>
      <c r="X28" s="351">
        <f t="shared" si="16"/>
        <v>1</v>
      </c>
      <c r="Y28" s="352">
        <f t="shared" si="17"/>
        <v>1</v>
      </c>
      <c r="Z28" s="353">
        <f t="shared" si="18"/>
        <v>1</v>
      </c>
      <c r="AA28" s="354">
        <f t="shared" si="19"/>
        <v>1</v>
      </c>
      <c r="AB28" s="355">
        <f t="shared" si="20"/>
        <v>1</v>
      </c>
      <c r="AC28" s="356">
        <f t="shared" si="21"/>
        <v>1</v>
      </c>
      <c r="AD28" s="356">
        <f t="shared" si="22"/>
        <v>1</v>
      </c>
      <c r="AE28" s="300">
        <f t="shared" si="23"/>
        <v>1</v>
      </c>
      <c r="AF28" s="300">
        <f t="shared" si="24"/>
        <v>1</v>
      </c>
      <c r="AG28" s="300">
        <f t="shared" si="25"/>
        <v>1</v>
      </c>
      <c r="AH28" s="357">
        <f t="shared" si="26"/>
        <v>1</v>
      </c>
      <c r="AI28" s="358">
        <f t="shared" si="27"/>
        <v>1</v>
      </c>
      <c r="AJ28" s="148">
        <f t="shared" si="28"/>
        <v>15</v>
      </c>
      <c r="AR28" s="311" t="s">
        <v>218</v>
      </c>
    </row>
    <row r="29" spans="2:44" ht="22.5" customHeight="1" x14ac:dyDescent="0.2">
      <c r="B29" s="282"/>
      <c r="C29" s="360"/>
      <c r="D29" s="361"/>
      <c r="E29" s="361"/>
      <c r="F29" s="275"/>
      <c r="G29" s="275"/>
      <c r="H29" s="275"/>
      <c r="I29" s="275"/>
      <c r="J29" s="275"/>
      <c r="K29" s="275"/>
      <c r="L29" s="275"/>
      <c r="M29" s="275"/>
      <c r="O29" s="284"/>
      <c r="R29" s="148"/>
      <c r="U29" s="358">
        <f t="shared" si="13"/>
        <v>1</v>
      </c>
      <c r="V29" s="300">
        <f t="shared" si="14"/>
        <v>1</v>
      </c>
      <c r="W29" s="350">
        <f t="shared" si="15"/>
        <v>1</v>
      </c>
      <c r="X29" s="351">
        <f t="shared" si="16"/>
        <v>1</v>
      </c>
      <c r="Y29" s="352">
        <f t="shared" si="17"/>
        <v>1</v>
      </c>
      <c r="Z29" s="353">
        <f t="shared" si="18"/>
        <v>1</v>
      </c>
      <c r="AA29" s="354">
        <f t="shared" si="19"/>
        <v>1</v>
      </c>
      <c r="AB29" s="355">
        <f t="shared" si="20"/>
        <v>1</v>
      </c>
      <c r="AC29" s="358">
        <f t="shared" si="21"/>
        <v>1</v>
      </c>
      <c r="AD29" s="358">
        <f t="shared" si="22"/>
        <v>1</v>
      </c>
      <c r="AE29" s="300">
        <f t="shared" si="23"/>
        <v>1</v>
      </c>
      <c r="AF29" s="300">
        <f t="shared" si="24"/>
        <v>1</v>
      </c>
      <c r="AG29" s="300">
        <f t="shared" si="25"/>
        <v>1</v>
      </c>
      <c r="AH29" s="357">
        <f t="shared" si="26"/>
        <v>1</v>
      </c>
      <c r="AI29" s="358">
        <f t="shared" si="27"/>
        <v>1</v>
      </c>
      <c r="AJ29" s="148">
        <f t="shared" si="28"/>
        <v>15</v>
      </c>
    </row>
    <row r="30" spans="2:44" ht="22.5" customHeight="1" x14ac:dyDescent="0.2">
      <c r="B30" s="282"/>
      <c r="C30" s="913"/>
      <c r="D30" s="913"/>
      <c r="E30" s="913"/>
      <c r="F30" s="913"/>
      <c r="G30" s="914"/>
      <c r="H30" s="988" t="s">
        <v>287</v>
      </c>
      <c r="I30" s="989"/>
      <c r="J30" s="989"/>
      <c r="K30" s="989"/>
      <c r="L30" s="989"/>
      <c r="M30" s="989"/>
      <c r="N30" s="990"/>
      <c r="O30" s="284"/>
      <c r="R30" s="148"/>
      <c r="U30" s="362"/>
      <c r="V30" s="363"/>
      <c r="W30" s="364"/>
      <c r="X30" s="276"/>
      <c r="Y30" s="365"/>
      <c r="Z30" s="366"/>
      <c r="AA30" s="367"/>
      <c r="AB30" s="368"/>
      <c r="AC30" s="362"/>
      <c r="AD30" s="362"/>
      <c r="AE30" s="363"/>
      <c r="AF30" s="363"/>
      <c r="AG30" s="363"/>
      <c r="AH30" s="362"/>
      <c r="AI30" s="362"/>
    </row>
    <row r="31" spans="2:44" ht="22.5" customHeight="1" x14ac:dyDescent="0.2">
      <c r="B31" s="282"/>
      <c r="C31" s="369" t="s">
        <v>105</v>
      </c>
      <c r="D31" s="370" t="s">
        <v>19</v>
      </c>
      <c r="E31" s="370" t="s">
        <v>270</v>
      </c>
      <c r="F31" s="370" t="s">
        <v>60</v>
      </c>
      <c r="G31" s="370" t="s">
        <v>296</v>
      </c>
      <c r="H31" s="371" t="s">
        <v>274</v>
      </c>
      <c r="I31" s="329" t="s">
        <v>78</v>
      </c>
      <c r="J31" s="372"/>
      <c r="K31" s="331" t="s">
        <v>106</v>
      </c>
      <c r="L31" s="332"/>
      <c r="M31" s="332"/>
      <c r="N31" s="373"/>
      <c r="O31" s="284"/>
      <c r="R31" s="148"/>
      <c r="U31" s="362"/>
      <c r="V31" s="363"/>
      <c r="W31" s="364"/>
      <c r="X31" s="276"/>
      <c r="Y31" s="365"/>
      <c r="Z31" s="366"/>
      <c r="AA31" s="367"/>
      <c r="AB31" s="368"/>
      <c r="AC31" s="362"/>
      <c r="AD31" s="362"/>
      <c r="AE31" s="363"/>
      <c r="AF31" s="363"/>
      <c r="AG31" s="363"/>
      <c r="AH31" s="362"/>
      <c r="AI31" s="362"/>
    </row>
    <row r="32" spans="2:44" ht="31.5" customHeight="1" x14ac:dyDescent="0.2">
      <c r="B32" s="282"/>
      <c r="C32" s="374"/>
      <c r="D32" s="375"/>
      <c r="E32" s="375"/>
      <c r="F32" s="375"/>
      <c r="G32" s="375"/>
      <c r="H32" s="376"/>
      <c r="I32" s="377" t="s">
        <v>76</v>
      </c>
      <c r="J32" s="316" t="s">
        <v>77</v>
      </c>
      <c r="K32" s="348" t="s">
        <v>17</v>
      </c>
      <c r="L32" s="348" t="s">
        <v>288</v>
      </c>
      <c r="M32" s="378" t="s">
        <v>109</v>
      </c>
      <c r="N32" s="345"/>
      <c r="O32" s="284"/>
      <c r="R32" s="148"/>
      <c r="U32" s="362"/>
      <c r="V32" s="363"/>
      <c r="W32" s="364"/>
      <c r="X32" s="276"/>
      <c r="Y32" s="365"/>
      <c r="Z32" s="366"/>
      <c r="AA32" s="367"/>
      <c r="AB32" s="368"/>
      <c r="AC32" s="362"/>
      <c r="AD32" s="362"/>
      <c r="AE32" s="363"/>
      <c r="AF32" s="363"/>
      <c r="AG32" s="363"/>
      <c r="AH32" s="362"/>
      <c r="AI32" s="362"/>
    </row>
    <row r="33" spans="2:47" ht="19.5" customHeight="1" x14ac:dyDescent="0.2">
      <c r="B33" s="282"/>
      <c r="C33" s="334">
        <v>1</v>
      </c>
      <c r="D33" s="301" t="str">
        <f t="shared" ref="D33:D42" si="29">IF(F19="","","3 Months")</f>
        <v/>
      </c>
      <c r="E33" s="379">
        <v>44058</v>
      </c>
      <c r="F33" s="380" t="str">
        <f>IF(F19="","",IF($E$7="","Input Date Above",IF(E33="","Start Date Required",IF(E33&gt;=$U$122,E33,IF(E33&lt;$U$122,$U$122)))))</f>
        <v/>
      </c>
      <c r="G33" s="381">
        <v>1</v>
      </c>
      <c r="H33" s="382"/>
      <c r="I33" s="383"/>
      <c r="J33" s="384"/>
      <c r="K33" s="385"/>
      <c r="L33" s="386"/>
      <c r="M33" s="387"/>
      <c r="N33" s="354" t="str">
        <f t="shared" ref="N33:N42" si="30">IF(AE46=2,"",AC46)</f>
        <v xml:space="preserve">-              </v>
      </c>
      <c r="O33" s="284"/>
      <c r="R33" s="148"/>
      <c r="U33" s="362"/>
      <c r="V33" s="363"/>
      <c r="W33" s="364"/>
      <c r="X33" s="276"/>
      <c r="Y33" s="365"/>
      <c r="Z33" s="366"/>
      <c r="AA33" s="367"/>
      <c r="AB33" s="368"/>
      <c r="AC33" s="362"/>
      <c r="AD33" s="362"/>
      <c r="AE33" s="363"/>
      <c r="AF33" s="363"/>
      <c r="AG33" s="363"/>
      <c r="AH33" s="362"/>
      <c r="AI33" s="362"/>
    </row>
    <row r="34" spans="2:47" ht="19.5" customHeight="1" x14ac:dyDescent="0.2">
      <c r="B34" s="282"/>
      <c r="C34" s="334">
        <v>2</v>
      </c>
      <c r="D34" s="301" t="str">
        <f t="shared" si="29"/>
        <v/>
      </c>
      <c r="E34" s="379"/>
      <c r="F34" s="380" t="str">
        <f t="shared" ref="F34:F42" si="31">IF(F20="","",IF($E$7="","Input Date Above",IF(E34="","Start Date Required",IF(E34&gt;=$U$122,E34,IF(E34&lt;$U$122,$U$122)))))</f>
        <v/>
      </c>
      <c r="G34" s="388"/>
      <c r="H34" s="382"/>
      <c r="I34" s="383"/>
      <c r="J34" s="384"/>
      <c r="K34" s="385"/>
      <c r="L34" s="389"/>
      <c r="M34" s="383"/>
      <c r="N34" s="354" t="str">
        <f t="shared" si="30"/>
        <v xml:space="preserve">-              </v>
      </c>
      <c r="O34" s="284"/>
      <c r="R34" s="148"/>
      <c r="U34" s="362"/>
      <c r="V34" s="363"/>
      <c r="W34" s="364"/>
      <c r="X34" s="276"/>
      <c r="Y34" s="365"/>
      <c r="Z34" s="366"/>
      <c r="AA34" s="367"/>
      <c r="AB34" s="368"/>
      <c r="AC34" s="362"/>
      <c r="AD34" s="362"/>
      <c r="AE34" s="363"/>
      <c r="AF34" s="363"/>
      <c r="AG34" s="363"/>
      <c r="AH34" s="362"/>
      <c r="AI34" s="362"/>
    </row>
    <row r="35" spans="2:47" ht="19.5" customHeight="1" x14ac:dyDescent="0.2">
      <c r="B35" s="282"/>
      <c r="C35" s="334">
        <v>3</v>
      </c>
      <c r="D35" s="301" t="str">
        <f t="shared" si="29"/>
        <v/>
      </c>
      <c r="E35" s="379"/>
      <c r="F35" s="380" t="str">
        <f t="shared" si="31"/>
        <v/>
      </c>
      <c r="G35" s="388"/>
      <c r="H35" s="382"/>
      <c r="I35" s="383"/>
      <c r="J35" s="384"/>
      <c r="K35" s="385"/>
      <c r="L35" s="389"/>
      <c r="M35" s="390"/>
      <c r="N35" s="354" t="str">
        <f t="shared" si="30"/>
        <v xml:space="preserve">-              </v>
      </c>
      <c r="O35" s="284"/>
      <c r="R35" s="148"/>
      <c r="U35" s="362"/>
      <c r="V35" s="363"/>
      <c r="W35" s="364"/>
      <c r="X35" s="276"/>
      <c r="Y35" s="365"/>
      <c r="Z35" s="366"/>
      <c r="AA35" s="367"/>
      <c r="AB35" s="368"/>
      <c r="AC35" s="362"/>
      <c r="AD35" s="362"/>
      <c r="AE35" s="363"/>
      <c r="AF35" s="363"/>
      <c r="AG35" s="363"/>
      <c r="AH35" s="362"/>
      <c r="AI35" s="362"/>
    </row>
    <row r="36" spans="2:47" ht="19.5" customHeight="1" x14ac:dyDescent="0.2">
      <c r="B36" s="282"/>
      <c r="C36" s="334">
        <v>4</v>
      </c>
      <c r="D36" s="301" t="str">
        <f t="shared" si="29"/>
        <v/>
      </c>
      <c r="E36" s="379"/>
      <c r="F36" s="380" t="str">
        <f t="shared" si="31"/>
        <v/>
      </c>
      <c r="G36" s="388"/>
      <c r="H36" s="382"/>
      <c r="I36" s="383"/>
      <c r="J36" s="384"/>
      <c r="K36" s="385"/>
      <c r="L36" s="389"/>
      <c r="M36" s="383"/>
      <c r="N36" s="354" t="str">
        <f t="shared" si="30"/>
        <v xml:space="preserve">-              </v>
      </c>
      <c r="O36" s="284"/>
      <c r="R36" s="148"/>
      <c r="U36" s="362"/>
      <c r="V36" s="363"/>
      <c r="W36" s="364"/>
      <c r="X36" s="276"/>
      <c r="Y36" s="365"/>
      <c r="Z36" s="366"/>
      <c r="AA36" s="367"/>
      <c r="AB36" s="368"/>
      <c r="AC36" s="362"/>
      <c r="AD36" s="362"/>
      <c r="AE36" s="363"/>
      <c r="AF36" s="363"/>
      <c r="AG36" s="363"/>
      <c r="AH36" s="362"/>
      <c r="AI36" s="362"/>
    </row>
    <row r="37" spans="2:47" ht="19.5" customHeight="1" x14ac:dyDescent="0.2">
      <c r="B37" s="282"/>
      <c r="C37" s="334">
        <v>5</v>
      </c>
      <c r="D37" s="301" t="str">
        <f t="shared" si="29"/>
        <v/>
      </c>
      <c r="E37" s="379"/>
      <c r="F37" s="380" t="str">
        <f t="shared" si="31"/>
        <v/>
      </c>
      <c r="G37" s="388"/>
      <c r="H37" s="382"/>
      <c r="I37" s="383"/>
      <c r="J37" s="384"/>
      <c r="K37" s="385"/>
      <c r="L37" s="389"/>
      <c r="M37" s="383"/>
      <c r="N37" s="354" t="str">
        <f t="shared" si="30"/>
        <v xml:space="preserve">-              </v>
      </c>
      <c r="O37" s="284"/>
      <c r="R37" s="148"/>
      <c r="U37" s="362"/>
      <c r="V37" s="363"/>
      <c r="W37" s="364"/>
      <c r="X37" s="276"/>
      <c r="Y37" s="365"/>
      <c r="Z37" s="366"/>
      <c r="AA37" s="367"/>
      <c r="AB37" s="368"/>
      <c r="AC37" s="362"/>
      <c r="AD37" s="362"/>
      <c r="AE37" s="363"/>
      <c r="AF37" s="363"/>
      <c r="AG37" s="363"/>
      <c r="AH37" s="362"/>
      <c r="AI37" s="362"/>
    </row>
    <row r="38" spans="2:47" ht="19.5" customHeight="1" x14ac:dyDescent="0.2">
      <c r="B38" s="282"/>
      <c r="C38" s="334">
        <v>6</v>
      </c>
      <c r="D38" s="301" t="str">
        <f t="shared" si="29"/>
        <v/>
      </c>
      <c r="E38" s="379"/>
      <c r="F38" s="380" t="str">
        <f t="shared" si="31"/>
        <v/>
      </c>
      <c r="G38" s="388"/>
      <c r="H38" s="382"/>
      <c r="I38" s="383"/>
      <c r="J38" s="384"/>
      <c r="K38" s="385"/>
      <c r="L38" s="389"/>
      <c r="M38" s="383"/>
      <c r="N38" s="354" t="str">
        <f t="shared" si="30"/>
        <v xml:space="preserve">-              </v>
      </c>
      <c r="O38" s="284"/>
      <c r="R38" s="148"/>
      <c r="U38" s="362"/>
      <c r="V38" s="363"/>
      <c r="W38" s="364"/>
      <c r="X38" s="276"/>
      <c r="Y38" s="365"/>
      <c r="Z38" s="366"/>
      <c r="AA38" s="367"/>
      <c r="AB38" s="368"/>
      <c r="AC38" s="362"/>
      <c r="AD38" s="362"/>
      <c r="AE38" s="363"/>
      <c r="AF38" s="363"/>
      <c r="AG38" s="363"/>
      <c r="AH38" s="362"/>
      <c r="AI38" s="362"/>
    </row>
    <row r="39" spans="2:47" ht="19.5" customHeight="1" x14ac:dyDescent="0.2">
      <c r="B39" s="282"/>
      <c r="C39" s="334">
        <v>7</v>
      </c>
      <c r="D39" s="301" t="str">
        <f t="shared" si="29"/>
        <v/>
      </c>
      <c r="E39" s="379"/>
      <c r="F39" s="380" t="str">
        <f t="shared" si="31"/>
        <v/>
      </c>
      <c r="G39" s="388"/>
      <c r="H39" s="382"/>
      <c r="I39" s="383"/>
      <c r="J39" s="384"/>
      <c r="K39" s="385"/>
      <c r="L39" s="389"/>
      <c r="M39" s="383"/>
      <c r="N39" s="354" t="str">
        <f t="shared" si="30"/>
        <v xml:space="preserve">-              </v>
      </c>
      <c r="O39" s="284"/>
      <c r="R39" s="148"/>
      <c r="U39" s="362"/>
      <c r="V39" s="363"/>
      <c r="W39" s="364"/>
      <c r="X39" s="276"/>
      <c r="Y39" s="365"/>
      <c r="Z39" s="366"/>
      <c r="AA39" s="367"/>
      <c r="AB39" s="368"/>
      <c r="AC39" s="362"/>
      <c r="AD39" s="362"/>
      <c r="AE39" s="363"/>
      <c r="AF39" s="363"/>
      <c r="AG39" s="363"/>
      <c r="AH39" s="362"/>
      <c r="AI39" s="362"/>
    </row>
    <row r="40" spans="2:47" ht="19.5" customHeight="1" x14ac:dyDescent="0.2">
      <c r="B40" s="282"/>
      <c r="C40" s="334">
        <v>8</v>
      </c>
      <c r="D40" s="301" t="str">
        <f t="shared" si="29"/>
        <v/>
      </c>
      <c r="E40" s="379"/>
      <c r="F40" s="380" t="str">
        <f t="shared" si="31"/>
        <v/>
      </c>
      <c r="G40" s="388"/>
      <c r="H40" s="382"/>
      <c r="I40" s="383"/>
      <c r="J40" s="384"/>
      <c r="K40" s="385"/>
      <c r="L40" s="389"/>
      <c r="M40" s="383"/>
      <c r="N40" s="354" t="str">
        <f t="shared" si="30"/>
        <v xml:space="preserve">-              </v>
      </c>
      <c r="O40" s="284"/>
      <c r="R40" s="148"/>
      <c r="U40" s="362"/>
      <c r="V40" s="363"/>
      <c r="W40" s="364"/>
      <c r="X40" s="276"/>
      <c r="Y40" s="365"/>
      <c r="Z40" s="366"/>
      <c r="AA40" s="367"/>
      <c r="AB40" s="368"/>
      <c r="AC40" s="362"/>
      <c r="AD40" s="362"/>
      <c r="AE40" s="363"/>
      <c r="AF40" s="363"/>
      <c r="AG40" s="363"/>
      <c r="AH40" s="362"/>
      <c r="AI40" s="362"/>
      <c r="AT40" s="391" t="s">
        <v>277</v>
      </c>
      <c r="AU40" s="392"/>
    </row>
    <row r="41" spans="2:47" ht="19.5" customHeight="1" x14ac:dyDescent="0.2">
      <c r="B41" s="282"/>
      <c r="C41" s="334">
        <v>9</v>
      </c>
      <c r="D41" s="301" t="str">
        <f t="shared" si="29"/>
        <v/>
      </c>
      <c r="E41" s="393"/>
      <c r="F41" s="380" t="str">
        <f t="shared" si="31"/>
        <v/>
      </c>
      <c r="G41" s="394"/>
      <c r="H41" s="349"/>
      <c r="I41" s="357"/>
      <c r="J41" s="395"/>
      <c r="K41" s="396"/>
      <c r="L41" s="397"/>
      <c r="M41" s="357"/>
      <c r="N41" s="354" t="str">
        <f t="shared" si="30"/>
        <v xml:space="preserve">-              </v>
      </c>
      <c r="O41" s="284"/>
      <c r="R41" s="148"/>
      <c r="U41" s="362"/>
      <c r="V41" s="363"/>
      <c r="W41" s="364"/>
      <c r="X41" s="276"/>
      <c r="Y41" s="365"/>
      <c r="Z41" s="366"/>
      <c r="AA41" s="367"/>
      <c r="AB41" s="368"/>
      <c r="AC41" s="362"/>
      <c r="AD41" s="362"/>
      <c r="AE41" s="363"/>
      <c r="AF41" s="363"/>
      <c r="AG41" s="363"/>
      <c r="AH41" s="362"/>
      <c r="AI41" s="362"/>
      <c r="AT41" s="200" t="s">
        <v>278</v>
      </c>
      <c r="AU41" s="200"/>
    </row>
    <row r="42" spans="2:47" ht="19.5" customHeight="1" x14ac:dyDescent="0.2">
      <c r="B42" s="282"/>
      <c r="C42" s="334">
        <v>10</v>
      </c>
      <c r="D42" s="301" t="str">
        <f t="shared" si="29"/>
        <v/>
      </c>
      <c r="E42" s="393"/>
      <c r="F42" s="380" t="str">
        <f t="shared" si="31"/>
        <v/>
      </c>
      <c r="G42" s="394"/>
      <c r="H42" s="357"/>
      <c r="I42" s="357"/>
      <c r="J42" s="395"/>
      <c r="K42" s="396"/>
      <c r="L42" s="397"/>
      <c r="M42" s="357"/>
      <c r="N42" s="398" t="str">
        <f t="shared" si="30"/>
        <v xml:space="preserve">-              </v>
      </c>
      <c r="O42" s="284"/>
      <c r="R42" s="148"/>
      <c r="U42" s="362"/>
      <c r="V42" s="363"/>
      <c r="W42" s="364"/>
      <c r="X42" s="276"/>
      <c r="Y42" s="365"/>
      <c r="Z42" s="366"/>
      <c r="AA42" s="367"/>
      <c r="AB42" s="368"/>
      <c r="AC42" s="362"/>
      <c r="AD42" s="362"/>
      <c r="AE42" s="363"/>
      <c r="AF42" s="363"/>
      <c r="AG42" s="363"/>
      <c r="AH42" s="362"/>
      <c r="AI42" s="362"/>
      <c r="AT42" s="200"/>
      <c r="AU42" s="200"/>
    </row>
    <row r="43" spans="2:47" ht="22.5" customHeight="1" thickBot="1" x14ac:dyDescent="0.25">
      <c r="B43" s="282"/>
      <c r="D43" s="361"/>
      <c r="E43" s="361"/>
      <c r="F43" s="275"/>
      <c r="G43" s="275"/>
      <c r="H43" s="148"/>
      <c r="I43" s="148"/>
      <c r="J43" s="148"/>
      <c r="K43" s="148"/>
      <c r="L43" s="275"/>
      <c r="M43" s="275"/>
      <c r="N43" s="275"/>
      <c r="O43" s="284"/>
      <c r="R43" s="148"/>
      <c r="U43" s="362"/>
      <c r="V43" s="363"/>
      <c r="W43" s="364"/>
      <c r="X43" s="276"/>
      <c r="Y43" s="365"/>
      <c r="Z43" s="366"/>
      <c r="AA43" s="367"/>
      <c r="AB43" s="368"/>
      <c r="AC43" s="362"/>
      <c r="AD43" s="362"/>
      <c r="AE43" s="363"/>
      <c r="AF43" s="363"/>
      <c r="AG43" s="363"/>
      <c r="AH43" s="362"/>
      <c r="AI43" s="362"/>
      <c r="AT43" s="201"/>
      <c r="AU43" s="201"/>
    </row>
    <row r="44" spans="2:47" ht="16.5" customHeight="1" x14ac:dyDescent="0.2">
      <c r="B44" s="282"/>
      <c r="C44" s="988" t="s">
        <v>248</v>
      </c>
      <c r="D44" s="989"/>
      <c r="E44" s="989"/>
      <c r="F44" s="989"/>
      <c r="G44" s="989"/>
      <c r="H44" s="989"/>
      <c r="I44" s="989"/>
      <c r="J44" s="989"/>
      <c r="K44" s="990"/>
      <c r="L44" s="399" t="s">
        <v>82</v>
      </c>
      <c r="M44" s="400"/>
      <c r="O44" s="284"/>
      <c r="R44" s="148"/>
      <c r="AR44" s="311" t="s">
        <v>283</v>
      </c>
      <c r="AS44" s="401">
        <v>17.11</v>
      </c>
      <c r="AT44" s="147"/>
      <c r="AU44" s="198" t="s">
        <v>279</v>
      </c>
    </row>
    <row r="45" spans="2:47" ht="31.5" customHeight="1" thickBot="1" x14ac:dyDescent="0.25">
      <c r="B45" s="282"/>
      <c r="C45" s="320" t="s">
        <v>105</v>
      </c>
      <c r="D45" s="402" t="s">
        <v>97</v>
      </c>
      <c r="E45" s="403" t="s">
        <v>98</v>
      </c>
      <c r="F45" s="291" t="s">
        <v>99</v>
      </c>
      <c r="G45" s="348" t="s">
        <v>96</v>
      </c>
      <c r="H45" s="348" t="s">
        <v>100</v>
      </c>
      <c r="I45" s="348" t="s">
        <v>101</v>
      </c>
      <c r="J45" s="348" t="s">
        <v>102</v>
      </c>
      <c r="K45" s="291" t="s">
        <v>103</v>
      </c>
      <c r="L45" s="399"/>
      <c r="M45" s="400"/>
      <c r="O45" s="284"/>
      <c r="R45" s="148"/>
      <c r="U45" s="148" t="s">
        <v>14</v>
      </c>
      <c r="Y45" s="404" t="s">
        <v>59</v>
      </c>
      <c r="Z45" s="404" t="s">
        <v>45</v>
      </c>
      <c r="AA45" s="291" t="s">
        <v>177</v>
      </c>
      <c r="AC45" s="405" t="s">
        <v>95</v>
      </c>
      <c r="AD45" s="406"/>
      <c r="AR45" s="311"/>
      <c r="AS45" s="401"/>
      <c r="AT45" s="141" t="s">
        <v>280</v>
      </c>
      <c r="AU45" s="199"/>
    </row>
    <row r="46" spans="2:47" ht="19.5" customHeight="1" x14ac:dyDescent="0.2">
      <c r="B46" s="282"/>
      <c r="C46" s="334">
        <v>1</v>
      </c>
      <c r="D46" s="407"/>
      <c r="E46" s="408"/>
      <c r="F46" s="408"/>
      <c r="G46" s="338"/>
      <c r="H46" s="338"/>
      <c r="I46" s="338"/>
      <c r="J46" s="383"/>
      <c r="K46" s="409"/>
      <c r="L46" s="410" t="s">
        <v>88</v>
      </c>
      <c r="M46" s="411"/>
      <c r="O46" s="284"/>
      <c r="R46" s="148"/>
      <c r="U46" s="148" t="s">
        <v>187</v>
      </c>
      <c r="W46" s="148">
        <f t="shared" ref="W46:W55" si="32">AG7+AJ20</f>
        <v>29</v>
      </c>
      <c r="Y46" s="311">
        <f t="shared" ref="Y46:Y55" si="33">IF(D19="",1,2)</f>
        <v>1</v>
      </c>
      <c r="Z46" s="311">
        <f t="shared" ref="Z46:Z55" si="34">IF(E19="",1,2)</f>
        <v>1</v>
      </c>
      <c r="AA46" s="381">
        <f t="shared" ref="AA46:AA55" si="35">IF(E19="",0,IF(AND(OR(Y46=2,Z46=2),OR(G33="",G33=0)),1,G33))</f>
        <v>0</v>
      </c>
      <c r="AC46" s="412" t="str">
        <f t="shared" ref="AC46:AC55" si="36">IF(OR(L33=$AR$11,L33=""),$AR$26,IF(OR(L33=$AR$12,L33=$AR$13),$AR$27,$AR$28))</f>
        <v xml:space="preserve">-              </v>
      </c>
      <c r="AD46" s="412"/>
      <c r="AE46" s="148">
        <f t="shared" ref="AE46:AE55" si="37">IF(M33="",1,2)</f>
        <v>1</v>
      </c>
      <c r="AR46" s="311"/>
      <c r="AS46" s="401"/>
      <c r="AT46" s="413"/>
      <c r="AU46" s="137" t="s">
        <v>281</v>
      </c>
    </row>
    <row r="47" spans="2:47" ht="19.5" customHeight="1" thickBot="1" x14ac:dyDescent="0.25">
      <c r="B47" s="282"/>
      <c r="C47" s="334">
        <v>2</v>
      </c>
      <c r="D47" s="407"/>
      <c r="E47" s="408"/>
      <c r="F47" s="408"/>
      <c r="G47" s="338"/>
      <c r="H47" s="338"/>
      <c r="I47" s="338"/>
      <c r="J47" s="383"/>
      <c r="K47" s="409"/>
      <c r="L47" s="410"/>
      <c r="M47" s="411"/>
      <c r="O47" s="284"/>
      <c r="R47" s="148"/>
      <c r="U47" s="148" t="s">
        <v>188</v>
      </c>
      <c r="W47" s="148">
        <f t="shared" si="32"/>
        <v>27</v>
      </c>
      <c r="Y47" s="311">
        <f t="shared" si="33"/>
        <v>1</v>
      </c>
      <c r="Z47" s="311">
        <f t="shared" si="34"/>
        <v>1</v>
      </c>
      <c r="AA47" s="381">
        <f t="shared" si="35"/>
        <v>0</v>
      </c>
      <c r="AC47" s="412" t="str">
        <f t="shared" si="36"/>
        <v xml:space="preserve">-              </v>
      </c>
      <c r="AD47" s="412"/>
      <c r="AE47" s="148">
        <f t="shared" si="37"/>
        <v>1</v>
      </c>
      <c r="AR47" s="311"/>
      <c r="AS47" s="401"/>
      <c r="AT47" s="413"/>
      <c r="AU47" s="138" t="s">
        <v>282</v>
      </c>
    </row>
    <row r="48" spans="2:47" ht="19.5" customHeight="1" thickBot="1" x14ac:dyDescent="0.25">
      <c r="B48" s="282"/>
      <c r="C48" s="334">
        <v>3</v>
      </c>
      <c r="D48" s="407"/>
      <c r="E48" s="408"/>
      <c r="F48" s="408"/>
      <c r="G48" s="338"/>
      <c r="H48" s="338"/>
      <c r="I48" s="338"/>
      <c r="J48" s="383"/>
      <c r="K48" s="409"/>
      <c r="L48" s="410"/>
      <c r="M48" s="411"/>
      <c r="O48" s="284"/>
      <c r="R48" s="148"/>
      <c r="U48" s="148" t="s">
        <v>189</v>
      </c>
      <c r="W48" s="148">
        <f t="shared" si="32"/>
        <v>27</v>
      </c>
      <c r="Y48" s="311">
        <f t="shared" si="33"/>
        <v>1</v>
      </c>
      <c r="Z48" s="311">
        <f t="shared" si="34"/>
        <v>1</v>
      </c>
      <c r="AA48" s="381">
        <f t="shared" si="35"/>
        <v>0</v>
      </c>
      <c r="AC48" s="412" t="str">
        <f t="shared" si="36"/>
        <v xml:space="preserve">-              </v>
      </c>
      <c r="AD48" s="412"/>
      <c r="AE48" s="148">
        <f t="shared" si="37"/>
        <v>1</v>
      </c>
      <c r="AR48" s="311"/>
      <c r="AS48" s="401"/>
      <c r="AT48" s="140" t="s">
        <v>283</v>
      </c>
      <c r="AU48" s="136">
        <v>17.11</v>
      </c>
    </row>
    <row r="49" spans="2:47" ht="19.5" customHeight="1" thickBot="1" x14ac:dyDescent="0.25">
      <c r="B49" s="282"/>
      <c r="C49" s="334">
        <v>4</v>
      </c>
      <c r="D49" s="407"/>
      <c r="E49" s="408"/>
      <c r="F49" s="408"/>
      <c r="G49" s="338"/>
      <c r="H49" s="338"/>
      <c r="I49" s="338"/>
      <c r="J49" s="383"/>
      <c r="K49" s="409"/>
      <c r="O49" s="284"/>
      <c r="R49" s="148"/>
      <c r="U49" s="148" t="s">
        <v>190</v>
      </c>
      <c r="W49" s="148">
        <f t="shared" si="32"/>
        <v>27</v>
      </c>
      <c r="Y49" s="311">
        <f t="shared" si="33"/>
        <v>1</v>
      </c>
      <c r="Z49" s="311">
        <f t="shared" si="34"/>
        <v>1</v>
      </c>
      <c r="AA49" s="381">
        <f t="shared" si="35"/>
        <v>0</v>
      </c>
      <c r="AC49" s="412" t="str">
        <f t="shared" si="36"/>
        <v xml:space="preserve">-              </v>
      </c>
      <c r="AD49" s="412"/>
      <c r="AE49" s="148">
        <f t="shared" si="37"/>
        <v>1</v>
      </c>
      <c r="AT49" s="135" t="s">
        <v>284</v>
      </c>
      <c r="AU49" s="136">
        <v>30.04</v>
      </c>
    </row>
    <row r="50" spans="2:47" ht="19.5" customHeight="1" thickBot="1" x14ac:dyDescent="0.25">
      <c r="B50" s="282"/>
      <c r="C50" s="334">
        <v>5</v>
      </c>
      <c r="D50" s="407"/>
      <c r="E50" s="408"/>
      <c r="F50" s="408"/>
      <c r="G50" s="338"/>
      <c r="H50" s="338"/>
      <c r="I50" s="338"/>
      <c r="J50" s="383"/>
      <c r="K50" s="409"/>
      <c r="L50" s="414" t="s">
        <v>87</v>
      </c>
      <c r="M50" s="415"/>
      <c r="O50" s="284"/>
      <c r="R50" s="148"/>
      <c r="U50" s="148" t="s">
        <v>191</v>
      </c>
      <c r="W50" s="148">
        <f t="shared" si="32"/>
        <v>27</v>
      </c>
      <c r="Y50" s="311">
        <f t="shared" si="33"/>
        <v>1</v>
      </c>
      <c r="Z50" s="311">
        <f t="shared" si="34"/>
        <v>1</v>
      </c>
      <c r="AA50" s="381">
        <f t="shared" si="35"/>
        <v>0</v>
      </c>
      <c r="AC50" s="412" t="str">
        <f t="shared" si="36"/>
        <v xml:space="preserve">-              </v>
      </c>
      <c r="AD50" s="412"/>
      <c r="AE50" s="148">
        <f t="shared" si="37"/>
        <v>1</v>
      </c>
      <c r="AT50" s="135" t="s">
        <v>285</v>
      </c>
      <c r="AU50" s="136">
        <v>17.11</v>
      </c>
    </row>
    <row r="51" spans="2:47" ht="19.5" customHeight="1" x14ac:dyDescent="0.2">
      <c r="B51" s="282"/>
      <c r="C51" s="334">
        <v>6</v>
      </c>
      <c r="D51" s="407"/>
      <c r="E51" s="408"/>
      <c r="F51" s="408"/>
      <c r="G51" s="338"/>
      <c r="H51" s="338"/>
      <c r="I51" s="338"/>
      <c r="J51" s="383"/>
      <c r="K51" s="409"/>
      <c r="L51" s="414"/>
      <c r="M51" s="415"/>
      <c r="O51" s="284"/>
      <c r="Q51" s="148"/>
      <c r="R51" s="148"/>
      <c r="U51" s="148" t="s">
        <v>192</v>
      </c>
      <c r="W51" s="148">
        <f t="shared" si="32"/>
        <v>27</v>
      </c>
      <c r="Y51" s="311">
        <f t="shared" si="33"/>
        <v>1</v>
      </c>
      <c r="Z51" s="311">
        <f t="shared" si="34"/>
        <v>1</v>
      </c>
      <c r="AA51" s="381">
        <f t="shared" si="35"/>
        <v>0</v>
      </c>
      <c r="AC51" s="412" t="str">
        <f t="shared" si="36"/>
        <v xml:space="preserve">-              </v>
      </c>
      <c r="AD51" s="412"/>
      <c r="AE51" s="148">
        <f t="shared" si="37"/>
        <v>1</v>
      </c>
      <c r="AT51" s="416"/>
      <c r="AU51" s="416"/>
    </row>
    <row r="52" spans="2:47" ht="19.5" customHeight="1" x14ac:dyDescent="0.2">
      <c r="B52" s="282"/>
      <c r="C52" s="334">
        <v>7</v>
      </c>
      <c r="D52" s="407"/>
      <c r="E52" s="408"/>
      <c r="F52" s="408"/>
      <c r="G52" s="338"/>
      <c r="H52" s="338"/>
      <c r="I52" s="338"/>
      <c r="J52" s="383"/>
      <c r="K52" s="409"/>
      <c r="L52" s="414"/>
      <c r="M52" s="415"/>
      <c r="O52" s="284"/>
      <c r="Q52" s="148"/>
      <c r="R52" s="148"/>
      <c r="U52" s="148" t="s">
        <v>193</v>
      </c>
      <c r="W52" s="148">
        <f t="shared" si="32"/>
        <v>27</v>
      </c>
      <c r="Y52" s="311">
        <f t="shared" si="33"/>
        <v>1</v>
      </c>
      <c r="Z52" s="311">
        <f t="shared" si="34"/>
        <v>1</v>
      </c>
      <c r="AA52" s="381">
        <f t="shared" si="35"/>
        <v>0</v>
      </c>
      <c r="AC52" s="412" t="str">
        <f t="shared" si="36"/>
        <v xml:space="preserve">-              </v>
      </c>
      <c r="AD52" s="412"/>
      <c r="AE52" s="148">
        <f t="shared" si="37"/>
        <v>1</v>
      </c>
      <c r="AT52" s="139" t="s">
        <v>286</v>
      </c>
      <c r="AU52" s="416"/>
    </row>
    <row r="53" spans="2:47" ht="19.5" customHeight="1" x14ac:dyDescent="0.2">
      <c r="B53" s="282"/>
      <c r="C53" s="334">
        <v>8</v>
      </c>
      <c r="D53" s="407"/>
      <c r="E53" s="408"/>
      <c r="F53" s="408"/>
      <c r="G53" s="338"/>
      <c r="H53" s="338"/>
      <c r="I53" s="338"/>
      <c r="J53" s="383"/>
      <c r="K53" s="409"/>
      <c r="O53" s="284"/>
      <c r="Q53" s="148"/>
      <c r="R53" s="148"/>
      <c r="U53" s="148" t="s">
        <v>194</v>
      </c>
      <c r="W53" s="148">
        <f t="shared" si="32"/>
        <v>27</v>
      </c>
      <c r="Y53" s="311">
        <f t="shared" si="33"/>
        <v>1</v>
      </c>
      <c r="Z53" s="311">
        <f t="shared" si="34"/>
        <v>1</v>
      </c>
      <c r="AA53" s="381">
        <f t="shared" si="35"/>
        <v>0</v>
      </c>
      <c r="AC53" s="412" t="str">
        <f t="shared" si="36"/>
        <v xml:space="preserve">-              </v>
      </c>
      <c r="AD53" s="412"/>
      <c r="AE53" s="148">
        <f t="shared" si="37"/>
        <v>1</v>
      </c>
    </row>
    <row r="54" spans="2:47" ht="19.5" customHeight="1" x14ac:dyDescent="0.2">
      <c r="B54" s="282"/>
      <c r="C54" s="334">
        <v>9</v>
      </c>
      <c r="D54" s="355"/>
      <c r="E54" s="356"/>
      <c r="F54" s="356"/>
      <c r="G54" s="300"/>
      <c r="H54" s="300"/>
      <c r="I54" s="300"/>
      <c r="J54" s="357"/>
      <c r="K54" s="358"/>
      <c r="L54" s="411" t="s">
        <v>289</v>
      </c>
      <c r="M54" s="411"/>
      <c r="O54" s="284"/>
      <c r="Q54" s="148"/>
      <c r="R54" s="148"/>
      <c r="U54" s="148" t="s">
        <v>195</v>
      </c>
      <c r="W54" s="148">
        <f t="shared" si="32"/>
        <v>27</v>
      </c>
      <c r="Y54" s="311">
        <f t="shared" si="33"/>
        <v>1</v>
      </c>
      <c r="Z54" s="311">
        <f t="shared" si="34"/>
        <v>1</v>
      </c>
      <c r="AA54" s="301">
        <f t="shared" si="35"/>
        <v>0</v>
      </c>
      <c r="AC54" s="412" t="str">
        <f t="shared" si="36"/>
        <v xml:space="preserve">-              </v>
      </c>
      <c r="AD54" s="412"/>
      <c r="AE54" s="148">
        <f t="shared" si="37"/>
        <v>1</v>
      </c>
    </row>
    <row r="55" spans="2:47" ht="19.5" customHeight="1" x14ac:dyDescent="0.2">
      <c r="B55" s="282"/>
      <c r="C55" s="334">
        <v>10</v>
      </c>
      <c r="D55" s="355"/>
      <c r="E55" s="358"/>
      <c r="F55" s="358"/>
      <c r="G55" s="300"/>
      <c r="H55" s="300"/>
      <c r="I55" s="300"/>
      <c r="J55" s="357"/>
      <c r="K55" s="358"/>
      <c r="L55" s="411"/>
      <c r="M55" s="411"/>
      <c r="O55" s="284"/>
      <c r="Q55" s="148"/>
      <c r="R55" s="148"/>
      <c r="U55" s="148" t="s">
        <v>196</v>
      </c>
      <c r="W55" s="148">
        <f t="shared" si="32"/>
        <v>27</v>
      </c>
      <c r="Y55" s="311">
        <f t="shared" si="33"/>
        <v>1</v>
      </c>
      <c r="Z55" s="311">
        <f t="shared" si="34"/>
        <v>1</v>
      </c>
      <c r="AA55" s="301">
        <f t="shared" si="35"/>
        <v>0</v>
      </c>
      <c r="AC55" s="412" t="str">
        <f t="shared" si="36"/>
        <v xml:space="preserve">-              </v>
      </c>
      <c r="AD55" s="412"/>
      <c r="AE55" s="148">
        <f t="shared" si="37"/>
        <v>1</v>
      </c>
    </row>
    <row r="56" spans="2:47" x14ac:dyDescent="0.2">
      <c r="B56" s="282"/>
      <c r="E56" s="148"/>
      <c r="F56" s="148"/>
      <c r="G56" s="148"/>
      <c r="H56" s="148"/>
      <c r="I56" s="148"/>
      <c r="J56" s="148"/>
      <c r="K56" s="148"/>
      <c r="L56" s="411"/>
      <c r="M56" s="411"/>
      <c r="O56" s="284"/>
      <c r="Q56" s="148"/>
      <c r="R56" s="148"/>
    </row>
    <row r="57" spans="2:47" ht="15" customHeight="1" x14ac:dyDescent="0.2">
      <c r="B57" s="282"/>
      <c r="E57" s="148"/>
      <c r="F57" s="148"/>
      <c r="G57" s="148"/>
      <c r="H57" s="148"/>
      <c r="I57" s="148"/>
      <c r="J57" s="148"/>
      <c r="K57" s="148"/>
      <c r="L57" s="417"/>
      <c r="M57" s="417"/>
      <c r="O57" s="284"/>
      <c r="Q57" s="148"/>
      <c r="R57" s="148"/>
      <c r="U57" s="418" t="s">
        <v>17</v>
      </c>
      <c r="V57" s="419"/>
      <c r="W57" s="420"/>
      <c r="X57" s="421" t="s">
        <v>107</v>
      </c>
      <c r="Y57" s="421"/>
    </row>
    <row r="58" spans="2:47" ht="18.75" customHeight="1" x14ac:dyDescent="0.2">
      <c r="B58" s="282"/>
      <c r="C58" s="982" t="s">
        <v>271</v>
      </c>
      <c r="D58" s="983"/>
      <c r="E58" s="983"/>
      <c r="F58" s="983"/>
      <c r="G58" s="983"/>
      <c r="H58" s="984"/>
      <c r="I58" s="364"/>
      <c r="J58" s="364"/>
      <c r="K58" s="364"/>
      <c r="L58" s="364"/>
      <c r="M58" s="417"/>
      <c r="O58" s="284"/>
      <c r="Q58" s="148"/>
      <c r="R58" s="148"/>
      <c r="U58" s="422">
        <f t="shared" ref="U58:U67" si="38">IF(K33=$AR$8,2,1)</f>
        <v>1</v>
      </c>
      <c r="V58" s="423"/>
      <c r="W58" s="424"/>
      <c r="X58" s="425">
        <f t="shared" ref="X58:X67" si="39">IF(OR(L33=$AR$11,L33=$AR$12,L33=""),1,2)</f>
        <v>1</v>
      </c>
      <c r="Y58" s="425"/>
    </row>
    <row r="59" spans="2:47" ht="29.25" customHeight="1" x14ac:dyDescent="0.2">
      <c r="B59" s="282"/>
      <c r="C59" s="320" t="s">
        <v>105</v>
      </c>
      <c r="D59" s="402" t="s">
        <v>276</v>
      </c>
      <c r="E59" s="403" t="s">
        <v>10</v>
      </c>
      <c r="F59" s="403" t="s">
        <v>272</v>
      </c>
      <c r="G59" s="291" t="s">
        <v>290</v>
      </c>
      <c r="H59" s="291" t="s">
        <v>273</v>
      </c>
      <c r="I59" s="360"/>
      <c r="J59" s="360"/>
      <c r="K59" s="360"/>
      <c r="L59" s="360"/>
      <c r="M59" s="417"/>
      <c r="O59" s="284"/>
      <c r="Q59" s="148"/>
      <c r="R59" s="148"/>
      <c r="U59" s="422">
        <f t="shared" si="38"/>
        <v>1</v>
      </c>
      <c r="V59" s="423"/>
      <c r="W59" s="424"/>
      <c r="X59" s="425">
        <f t="shared" si="39"/>
        <v>1</v>
      </c>
      <c r="Y59" s="425"/>
    </row>
    <row r="60" spans="2:47" ht="19.5" customHeight="1" x14ac:dyDescent="0.2">
      <c r="B60" s="282"/>
      <c r="C60" s="334">
        <v>1</v>
      </c>
      <c r="D60" s="382" t="s">
        <v>11</v>
      </c>
      <c r="E60" s="382"/>
      <c r="F60" s="382"/>
      <c r="G60" s="382"/>
      <c r="H60" s="408"/>
      <c r="I60" s="426"/>
      <c r="J60" s="426"/>
      <c r="K60" s="426"/>
      <c r="L60" s="426"/>
      <c r="M60" s="417"/>
      <c r="O60" s="284"/>
      <c r="Q60" s="148"/>
      <c r="R60" s="148"/>
      <c r="U60" s="422">
        <f t="shared" si="38"/>
        <v>1</v>
      </c>
      <c r="V60" s="423"/>
      <c r="W60" s="424"/>
      <c r="X60" s="425">
        <f t="shared" si="39"/>
        <v>1</v>
      </c>
      <c r="Y60" s="425"/>
    </row>
    <row r="61" spans="2:47" ht="19.5" customHeight="1" x14ac:dyDescent="0.2">
      <c r="B61" s="282"/>
      <c r="C61" s="334">
        <v>2</v>
      </c>
      <c r="D61" s="382" t="s">
        <v>11</v>
      </c>
      <c r="E61" s="382"/>
      <c r="F61" s="382"/>
      <c r="G61" s="382"/>
      <c r="H61" s="408"/>
      <c r="I61" s="426"/>
      <c r="J61" s="426"/>
      <c r="K61" s="426"/>
      <c r="L61" s="426"/>
      <c r="M61" s="417"/>
      <c r="O61" s="284"/>
      <c r="R61" s="148"/>
      <c r="U61" s="422">
        <f t="shared" si="38"/>
        <v>1</v>
      </c>
      <c r="V61" s="423"/>
      <c r="W61" s="424"/>
      <c r="X61" s="425">
        <f t="shared" si="39"/>
        <v>1</v>
      </c>
      <c r="Y61" s="425"/>
    </row>
    <row r="62" spans="2:47" ht="19.5" customHeight="1" x14ac:dyDescent="0.2">
      <c r="B62" s="282"/>
      <c r="C62" s="334">
        <v>3</v>
      </c>
      <c r="D62" s="382" t="s">
        <v>11</v>
      </c>
      <c r="E62" s="382"/>
      <c r="F62" s="382"/>
      <c r="G62" s="382"/>
      <c r="H62" s="408"/>
      <c r="I62" s="426"/>
      <c r="J62" s="426"/>
      <c r="K62" s="426"/>
      <c r="L62" s="426"/>
      <c r="M62" s="417"/>
      <c r="O62" s="284"/>
      <c r="R62" s="148"/>
      <c r="U62" s="422">
        <f t="shared" si="38"/>
        <v>1</v>
      </c>
      <c r="V62" s="423"/>
      <c r="W62" s="424"/>
      <c r="X62" s="425">
        <f t="shared" si="39"/>
        <v>1</v>
      </c>
      <c r="Y62" s="425"/>
    </row>
    <row r="63" spans="2:47" ht="19.5" customHeight="1" x14ac:dyDescent="0.2">
      <c r="B63" s="282"/>
      <c r="C63" s="334">
        <v>4</v>
      </c>
      <c r="D63" s="382" t="s">
        <v>11</v>
      </c>
      <c r="E63" s="382"/>
      <c r="F63" s="382"/>
      <c r="G63" s="382"/>
      <c r="H63" s="408"/>
      <c r="I63" s="426"/>
      <c r="J63" s="426"/>
      <c r="K63" s="426"/>
      <c r="L63" s="426"/>
      <c r="M63" s="417"/>
      <c r="O63" s="284"/>
      <c r="R63" s="148"/>
      <c r="U63" s="422">
        <f t="shared" si="38"/>
        <v>1</v>
      </c>
      <c r="V63" s="423"/>
      <c r="W63" s="424"/>
      <c r="X63" s="425">
        <f t="shared" si="39"/>
        <v>1</v>
      </c>
      <c r="Y63" s="425"/>
    </row>
    <row r="64" spans="2:47" ht="19.5" customHeight="1" x14ac:dyDescent="0.2">
      <c r="B64" s="282"/>
      <c r="C64" s="334">
        <v>5</v>
      </c>
      <c r="D64" s="382" t="s">
        <v>11</v>
      </c>
      <c r="E64" s="382"/>
      <c r="F64" s="382"/>
      <c r="G64" s="382"/>
      <c r="H64" s="408"/>
      <c r="I64" s="426"/>
      <c r="J64" s="426"/>
      <c r="K64" s="426"/>
      <c r="L64" s="426"/>
      <c r="M64" s="417"/>
      <c r="O64" s="284"/>
      <c r="R64" s="148"/>
      <c r="U64" s="422">
        <f t="shared" si="38"/>
        <v>1</v>
      </c>
      <c r="V64" s="423"/>
      <c r="W64" s="424"/>
      <c r="X64" s="425">
        <f t="shared" si="39"/>
        <v>1</v>
      </c>
      <c r="Y64" s="425"/>
    </row>
    <row r="65" spans="2:25" ht="19.5" customHeight="1" x14ac:dyDescent="0.2">
      <c r="B65" s="282"/>
      <c r="C65" s="334">
        <v>6</v>
      </c>
      <c r="D65" s="382" t="s">
        <v>11</v>
      </c>
      <c r="E65" s="382"/>
      <c r="F65" s="382"/>
      <c r="G65" s="382"/>
      <c r="H65" s="408"/>
      <c r="I65" s="426"/>
      <c r="J65" s="426"/>
      <c r="K65" s="426"/>
      <c r="L65" s="426"/>
      <c r="M65" s="417"/>
      <c r="O65" s="284"/>
      <c r="R65" s="148"/>
      <c r="U65" s="422">
        <f t="shared" si="38"/>
        <v>1</v>
      </c>
      <c r="V65" s="423"/>
      <c r="W65" s="424"/>
      <c r="X65" s="425">
        <f t="shared" si="39"/>
        <v>1</v>
      </c>
      <c r="Y65" s="425"/>
    </row>
    <row r="66" spans="2:25" ht="19.5" customHeight="1" x14ac:dyDescent="0.2">
      <c r="B66" s="282"/>
      <c r="C66" s="334">
        <v>7</v>
      </c>
      <c r="D66" s="382" t="s">
        <v>11</v>
      </c>
      <c r="E66" s="382"/>
      <c r="F66" s="382"/>
      <c r="G66" s="382"/>
      <c r="H66" s="408"/>
      <c r="I66" s="426"/>
      <c r="J66" s="426"/>
      <c r="K66" s="426"/>
      <c r="L66" s="426"/>
      <c r="M66" s="417"/>
      <c r="O66" s="284"/>
      <c r="R66" s="148"/>
      <c r="U66" s="422">
        <f t="shared" si="38"/>
        <v>1</v>
      </c>
      <c r="V66" s="423"/>
      <c r="W66" s="424"/>
      <c r="X66" s="425">
        <f t="shared" si="39"/>
        <v>1</v>
      </c>
      <c r="Y66" s="425"/>
    </row>
    <row r="67" spans="2:25" ht="19.5" customHeight="1" x14ac:dyDescent="0.2">
      <c r="B67" s="282"/>
      <c r="C67" s="334">
        <v>8</v>
      </c>
      <c r="D67" s="382" t="s">
        <v>11</v>
      </c>
      <c r="E67" s="382"/>
      <c r="F67" s="382"/>
      <c r="G67" s="382"/>
      <c r="H67" s="408"/>
      <c r="I67" s="426"/>
      <c r="J67" s="426"/>
      <c r="K67" s="426"/>
      <c r="L67" s="426"/>
      <c r="M67" s="417"/>
      <c r="O67" s="284"/>
      <c r="R67" s="148"/>
      <c r="U67" s="422">
        <f t="shared" si="38"/>
        <v>1</v>
      </c>
      <c r="V67" s="423"/>
      <c r="W67" s="424"/>
      <c r="X67" s="425">
        <f t="shared" si="39"/>
        <v>1</v>
      </c>
      <c r="Y67" s="425"/>
    </row>
    <row r="68" spans="2:25" ht="19.5" customHeight="1" x14ac:dyDescent="0.2">
      <c r="B68" s="282"/>
      <c r="C68" s="334">
        <v>9</v>
      </c>
      <c r="D68" s="382" t="s">
        <v>11</v>
      </c>
      <c r="E68" s="382"/>
      <c r="F68" s="382"/>
      <c r="G68" s="382"/>
      <c r="H68" s="408"/>
      <c r="I68" s="426"/>
      <c r="J68" s="426"/>
      <c r="K68" s="426"/>
      <c r="L68" s="426"/>
      <c r="M68" s="417"/>
      <c r="O68" s="284"/>
      <c r="R68" s="148"/>
    </row>
    <row r="69" spans="2:25" ht="19.5" customHeight="1" x14ac:dyDescent="0.2">
      <c r="B69" s="282"/>
      <c r="C69" s="334">
        <v>10</v>
      </c>
      <c r="D69" s="409" t="s">
        <v>11</v>
      </c>
      <c r="E69" s="383"/>
      <c r="F69" s="383"/>
      <c r="G69" s="383"/>
      <c r="H69" s="409"/>
      <c r="I69" s="426"/>
      <c r="J69" s="426"/>
      <c r="K69" s="426"/>
      <c r="L69" s="426"/>
      <c r="M69" s="417"/>
      <c r="O69" s="284"/>
      <c r="R69" s="148"/>
    </row>
    <row r="70" spans="2:25" ht="18" customHeight="1" x14ac:dyDescent="0.2">
      <c r="B70" s="282"/>
      <c r="E70" s="148"/>
      <c r="F70" s="148"/>
      <c r="G70" s="148"/>
      <c r="H70" s="148"/>
      <c r="I70" s="148"/>
      <c r="J70" s="148"/>
      <c r="K70" s="148"/>
      <c r="L70" s="417"/>
      <c r="M70" s="417"/>
      <c r="O70" s="284"/>
      <c r="R70" s="148"/>
    </row>
    <row r="71" spans="2:25" ht="3.75" customHeight="1" x14ac:dyDescent="0.2">
      <c r="B71" s="282"/>
      <c r="E71" s="148"/>
      <c r="F71" s="148"/>
      <c r="G71" s="148"/>
      <c r="H71" s="148"/>
      <c r="I71" s="148"/>
      <c r="J71" s="148"/>
      <c r="K71" s="148"/>
      <c r="L71" s="417"/>
      <c r="M71" s="417"/>
      <c r="O71" s="284"/>
      <c r="R71" s="148"/>
    </row>
    <row r="72" spans="2:25" x14ac:dyDescent="0.2">
      <c r="B72" s="282"/>
      <c r="E72" s="148"/>
      <c r="F72" s="148"/>
      <c r="G72" s="148"/>
      <c r="H72" s="148"/>
      <c r="I72" s="148"/>
      <c r="J72" s="148"/>
      <c r="K72" s="148"/>
      <c r="L72" s="417"/>
      <c r="M72" s="417"/>
      <c r="O72" s="284"/>
      <c r="R72" s="148"/>
    </row>
    <row r="73" spans="2:25" x14ac:dyDescent="0.2">
      <c r="B73" s="282"/>
      <c r="C73" s="275"/>
      <c r="D73" s="275"/>
      <c r="E73" s="275"/>
      <c r="F73" s="275"/>
      <c r="G73" s="275"/>
      <c r="H73" s="275"/>
      <c r="I73" s="275"/>
      <c r="J73" s="275"/>
      <c r="K73" s="275"/>
      <c r="N73" s="275"/>
      <c r="O73" s="284"/>
      <c r="R73" s="148"/>
    </row>
    <row r="74" spans="2:25" ht="15" x14ac:dyDescent="0.2">
      <c r="B74" s="282"/>
      <c r="C74" s="991" t="s">
        <v>120</v>
      </c>
      <c r="D74" s="992"/>
      <c r="E74" s="992"/>
      <c r="F74" s="992"/>
      <c r="G74" s="992"/>
      <c r="H74" s="992"/>
      <c r="I74" s="992"/>
      <c r="J74" s="1004"/>
      <c r="K74" s="148"/>
      <c r="N74" s="275"/>
      <c r="O74" s="284"/>
      <c r="R74" s="148"/>
    </row>
    <row r="75" spans="2:25" ht="15" x14ac:dyDescent="0.2">
      <c r="B75" s="282"/>
      <c r="C75" s="370" t="s">
        <v>105</v>
      </c>
      <c r="D75" s="326" t="s">
        <v>131</v>
      </c>
      <c r="E75" s="327"/>
      <c r="F75" s="327"/>
      <c r="G75" s="327"/>
      <c r="H75" s="328"/>
      <c r="I75" s="427" t="s">
        <v>42</v>
      </c>
      <c r="J75" s="428"/>
      <c r="K75" s="148"/>
      <c r="M75" s="275"/>
      <c r="N75" s="275"/>
      <c r="O75" s="284"/>
      <c r="R75" s="148"/>
    </row>
    <row r="76" spans="2:25" ht="28.5" x14ac:dyDescent="0.2">
      <c r="B76" s="282"/>
      <c r="C76" s="375"/>
      <c r="D76" s="324" t="s">
        <v>9</v>
      </c>
      <c r="E76" s="348" t="s">
        <v>135</v>
      </c>
      <c r="F76" s="324" t="s">
        <v>10</v>
      </c>
      <c r="G76" s="324" t="s">
        <v>134</v>
      </c>
      <c r="H76" s="324" t="s">
        <v>44</v>
      </c>
      <c r="I76" s="429" t="s">
        <v>58</v>
      </c>
      <c r="J76" s="291" t="s">
        <v>275</v>
      </c>
      <c r="K76" s="148"/>
      <c r="M76" s="275"/>
      <c r="N76" s="275"/>
      <c r="O76" s="284"/>
      <c r="R76" s="148"/>
    </row>
    <row r="77" spans="2:25" ht="19.5" customHeight="1" x14ac:dyDescent="0.2">
      <c r="B77" s="282"/>
      <c r="C77" s="358">
        <v>1</v>
      </c>
      <c r="D77" s="430" t="str">
        <f t="shared" ref="D77:D86" si="40">IF(F19="","",IF(OR(U106=1,W106=1),"-",IF(AND(U106=2,W106=2),0,)))</f>
        <v/>
      </c>
      <c r="E77" s="431" t="str">
        <f>IF(F19="","",IF(AND(K33="",L33=""),"-",IF(AND(AND(U58=2,X58=2),OR(G33="",G33=0)),24,IF(AND(U58=2,X58=2,G33&gt;0),12*1,IF(AND(OR(U58=2,X58=2),OR(G33="",G33=0)),12,IF(AND(OR(U58=2,X58=2),G33&gt;0),12*1,"-"))))))</f>
        <v/>
      </c>
      <c r="F77" s="430" t="str">
        <f>IF(F19="","",IF(E60="","",IF(AND(OR(G33="",G33=0),E60=$AR$8),4,IF(E60=$AR$8,1*4,IF(E60=$AR$9,"-","-")))))</f>
        <v/>
      </c>
      <c r="G77" s="432" t="str">
        <f>IF(F19="","",IF(L33="","-",IF(L33="No Barring Required","-",IF(OR(G33="",G33=0),VLOOKUP(L33,$AR$11:$AS$15,2,FALSE),(VLOOKUP(L33,$AR$11:$AS$15,2,FALSE)*1)))))</f>
        <v/>
      </c>
      <c r="H77" s="432" t="str">
        <f>IF(F19="","",IF(D60="Yes",$AU$48*G33,IF($E$14="","",IF(OR(G33="",G33=0),VLOOKUP($E$14,$AR$44:$AS$48,2,FALSE),VLOOKUP($E$14,$AR$44:$AS$48,2,FALSE)*G33))))</f>
        <v/>
      </c>
      <c r="I77" s="431" t="str">
        <f t="shared" ref="I77:I86" si="41">IF(F19="","",IF(AND(OR(G33="",G33=0),OR(U58=2,X58=2)),130+E77,IF(AND(G33&gt;0,OR(U58=2,X58=2)),(130*G33)+E77,IF(OR(G33="",G33=0),130,G33*130))))</f>
        <v/>
      </c>
      <c r="J77" s="430" t="str">
        <f>IF(F19="","",SUM(F77:H77))</f>
        <v/>
      </c>
      <c r="K77" s="148"/>
      <c r="M77" s="275"/>
      <c r="N77" s="275"/>
      <c r="O77" s="284"/>
      <c r="R77" s="148"/>
    </row>
    <row r="78" spans="2:25" ht="19.5" customHeight="1" x14ac:dyDescent="0.2">
      <c r="B78" s="282"/>
      <c r="C78" s="358">
        <v>2</v>
      </c>
      <c r="D78" s="430" t="str">
        <f t="shared" si="40"/>
        <v/>
      </c>
      <c r="E78" s="431" t="str">
        <f t="shared" ref="E78:E86" si="42">IF(F20="","",IF(AND(K34="",L34=""),"-",IF(AND(AND(U59=2,X59=2),OR(G34="",G34=0)),24,IF(AND(U59=2,X59=2,G34&gt;0),12*1,IF(AND(OR(U59=2,X59=2),OR(G34="",G34=0)),12,IF(AND(OR(U59=2,X59=2),G34&gt;0),12*1,"-"))))))</f>
        <v/>
      </c>
      <c r="F78" s="430" t="str">
        <f t="shared" ref="F78:F86" si="43">IF(F20="","",IF(E61="","",IF(AND(OR(G34="",G34=0),E61=$AR$8),4,IF(E61=$AR$8,1*4,IF(E61=$AR$9,"-","-")))))</f>
        <v/>
      </c>
      <c r="G78" s="432" t="str">
        <f t="shared" ref="G78:G86" si="44">IF(F20="","",IF(L34="","-",IF(L34="No Barring Required","-",IF(OR(G34="",G34=0),VLOOKUP(L34,$AR$11:$AS$15,2,FALSE),(VLOOKUP(L34,$AR$11:$AS$15,2,FALSE)*1)))))</f>
        <v/>
      </c>
      <c r="H78" s="432" t="str">
        <f t="shared" ref="H78:H86" si="45">IF(F20="","",IF(D61="Yes",$AU$48*G34,IF($E$14="","",IF(OR(G34="",G34=0),VLOOKUP($E$14,$AR$44:$AS$48,2,FALSE),VLOOKUP($E$14,$AR$44:$AS$48,2,FALSE)*G34))))</f>
        <v/>
      </c>
      <c r="I78" s="431" t="str">
        <f t="shared" si="41"/>
        <v/>
      </c>
      <c r="J78" s="430" t="str">
        <f t="shared" ref="J78:J86" si="46">IF(F20="","",SUM(F78:H78))</f>
        <v/>
      </c>
      <c r="K78" s="275"/>
      <c r="L78" s="275"/>
      <c r="M78" s="275"/>
      <c r="N78" s="275"/>
      <c r="O78" s="284"/>
      <c r="R78" s="148"/>
    </row>
    <row r="79" spans="2:25" ht="19.5" customHeight="1" x14ac:dyDescent="0.2">
      <c r="B79" s="282"/>
      <c r="C79" s="358">
        <v>3</v>
      </c>
      <c r="D79" s="430" t="str">
        <f t="shared" si="40"/>
        <v/>
      </c>
      <c r="E79" s="431" t="str">
        <f t="shared" si="42"/>
        <v/>
      </c>
      <c r="F79" s="430" t="str">
        <f t="shared" si="43"/>
        <v/>
      </c>
      <c r="G79" s="432" t="str">
        <f t="shared" si="44"/>
        <v/>
      </c>
      <c r="H79" s="432" t="str">
        <f t="shared" si="45"/>
        <v/>
      </c>
      <c r="I79" s="431" t="str">
        <f t="shared" si="41"/>
        <v/>
      </c>
      <c r="J79" s="430" t="str">
        <f t="shared" si="46"/>
        <v/>
      </c>
      <c r="K79" s="275"/>
      <c r="L79" s="275"/>
      <c r="M79" s="275"/>
      <c r="N79" s="275"/>
      <c r="O79" s="284"/>
      <c r="R79" s="148"/>
    </row>
    <row r="80" spans="2:25" ht="19.5" customHeight="1" x14ac:dyDescent="0.2">
      <c r="B80" s="282"/>
      <c r="C80" s="358">
        <v>4</v>
      </c>
      <c r="D80" s="430" t="str">
        <f t="shared" si="40"/>
        <v/>
      </c>
      <c r="E80" s="431" t="str">
        <f t="shared" si="42"/>
        <v/>
      </c>
      <c r="F80" s="430" t="str">
        <f t="shared" si="43"/>
        <v/>
      </c>
      <c r="G80" s="432" t="str">
        <f t="shared" si="44"/>
        <v/>
      </c>
      <c r="H80" s="432" t="str">
        <f t="shared" si="45"/>
        <v/>
      </c>
      <c r="I80" s="431" t="str">
        <f t="shared" si="41"/>
        <v/>
      </c>
      <c r="J80" s="430" t="str">
        <f t="shared" si="46"/>
        <v/>
      </c>
      <c r="K80" s="275"/>
      <c r="L80" s="275"/>
      <c r="M80" s="275"/>
      <c r="N80" s="275"/>
      <c r="O80" s="284"/>
      <c r="R80" s="148"/>
    </row>
    <row r="81" spans="2:18" ht="19.5" customHeight="1" x14ac:dyDescent="0.2">
      <c r="B81" s="282"/>
      <c r="C81" s="358">
        <v>5</v>
      </c>
      <c r="D81" s="430" t="str">
        <f t="shared" si="40"/>
        <v/>
      </c>
      <c r="E81" s="431" t="str">
        <f t="shared" si="42"/>
        <v/>
      </c>
      <c r="F81" s="430" t="str">
        <f t="shared" si="43"/>
        <v/>
      </c>
      <c r="G81" s="432" t="str">
        <f t="shared" si="44"/>
        <v/>
      </c>
      <c r="H81" s="432" t="str">
        <f t="shared" si="45"/>
        <v/>
      </c>
      <c r="I81" s="431" t="str">
        <f t="shared" si="41"/>
        <v/>
      </c>
      <c r="J81" s="430" t="str">
        <f t="shared" si="46"/>
        <v/>
      </c>
      <c r="K81" s="275"/>
      <c r="L81" s="275"/>
      <c r="M81" s="275"/>
      <c r="N81" s="275"/>
      <c r="O81" s="284"/>
      <c r="R81" s="148"/>
    </row>
    <row r="82" spans="2:18" ht="19.5" customHeight="1" x14ac:dyDescent="0.2">
      <c r="B82" s="282"/>
      <c r="C82" s="358">
        <v>6</v>
      </c>
      <c r="D82" s="430" t="str">
        <f t="shared" si="40"/>
        <v/>
      </c>
      <c r="E82" s="431" t="str">
        <f t="shared" si="42"/>
        <v/>
      </c>
      <c r="F82" s="430" t="str">
        <f t="shared" si="43"/>
        <v/>
      </c>
      <c r="G82" s="432" t="str">
        <f t="shared" si="44"/>
        <v/>
      </c>
      <c r="H82" s="432" t="str">
        <f t="shared" si="45"/>
        <v/>
      </c>
      <c r="I82" s="431" t="str">
        <f t="shared" si="41"/>
        <v/>
      </c>
      <c r="J82" s="430" t="str">
        <f t="shared" si="46"/>
        <v/>
      </c>
      <c r="K82" s="275"/>
      <c r="L82" s="275"/>
      <c r="M82" s="275"/>
      <c r="N82" s="275"/>
      <c r="O82" s="284"/>
      <c r="R82" s="148"/>
    </row>
    <row r="83" spans="2:18" ht="19.5" customHeight="1" x14ac:dyDescent="0.2">
      <c r="B83" s="282"/>
      <c r="C83" s="358">
        <v>7</v>
      </c>
      <c r="D83" s="430" t="str">
        <f t="shared" si="40"/>
        <v/>
      </c>
      <c r="E83" s="431" t="str">
        <f t="shared" si="42"/>
        <v/>
      </c>
      <c r="F83" s="430" t="str">
        <f t="shared" si="43"/>
        <v/>
      </c>
      <c r="G83" s="432" t="str">
        <f t="shared" si="44"/>
        <v/>
      </c>
      <c r="H83" s="432" t="str">
        <f t="shared" si="45"/>
        <v/>
      </c>
      <c r="I83" s="431" t="str">
        <f t="shared" si="41"/>
        <v/>
      </c>
      <c r="J83" s="430" t="str">
        <f t="shared" si="46"/>
        <v/>
      </c>
      <c r="K83" s="275"/>
      <c r="L83" s="275"/>
      <c r="M83" s="275"/>
      <c r="N83" s="275"/>
      <c r="O83" s="284"/>
      <c r="R83" s="148"/>
    </row>
    <row r="84" spans="2:18" ht="19.5" customHeight="1" x14ac:dyDescent="0.2">
      <c r="B84" s="282"/>
      <c r="C84" s="358">
        <v>8</v>
      </c>
      <c r="D84" s="430" t="str">
        <f t="shared" si="40"/>
        <v/>
      </c>
      <c r="E84" s="431" t="str">
        <f t="shared" si="42"/>
        <v/>
      </c>
      <c r="F84" s="430" t="str">
        <f t="shared" si="43"/>
        <v/>
      </c>
      <c r="G84" s="432" t="str">
        <f t="shared" si="44"/>
        <v/>
      </c>
      <c r="H84" s="432" t="str">
        <f t="shared" si="45"/>
        <v/>
      </c>
      <c r="I84" s="431" t="str">
        <f t="shared" si="41"/>
        <v/>
      </c>
      <c r="J84" s="430" t="str">
        <f t="shared" si="46"/>
        <v/>
      </c>
      <c r="K84" s="275"/>
      <c r="L84" s="275"/>
      <c r="M84" s="275"/>
      <c r="N84" s="275"/>
      <c r="O84" s="284"/>
      <c r="R84" s="148"/>
    </row>
    <row r="85" spans="2:18" ht="19.5" customHeight="1" x14ac:dyDescent="0.2">
      <c r="B85" s="282"/>
      <c r="C85" s="358">
        <v>9</v>
      </c>
      <c r="D85" s="430" t="str">
        <f t="shared" si="40"/>
        <v/>
      </c>
      <c r="E85" s="431" t="str">
        <f t="shared" si="42"/>
        <v/>
      </c>
      <c r="F85" s="430" t="str">
        <f t="shared" si="43"/>
        <v/>
      </c>
      <c r="G85" s="432" t="str">
        <f t="shared" si="44"/>
        <v/>
      </c>
      <c r="H85" s="432" t="str">
        <f t="shared" si="45"/>
        <v/>
      </c>
      <c r="I85" s="431" t="str">
        <f t="shared" si="41"/>
        <v/>
      </c>
      <c r="J85" s="430" t="str">
        <f t="shared" si="46"/>
        <v/>
      </c>
      <c r="K85" s="275"/>
      <c r="L85" s="275"/>
      <c r="M85" s="275"/>
      <c r="N85" s="275"/>
      <c r="O85" s="284"/>
      <c r="R85" s="148"/>
    </row>
    <row r="86" spans="2:18" ht="19.5" customHeight="1" x14ac:dyDescent="0.2">
      <c r="B86" s="282"/>
      <c r="C86" s="358">
        <v>10</v>
      </c>
      <c r="D86" s="430" t="str">
        <f t="shared" si="40"/>
        <v/>
      </c>
      <c r="E86" s="431" t="str">
        <f t="shared" si="42"/>
        <v/>
      </c>
      <c r="F86" s="430" t="str">
        <f t="shared" si="43"/>
        <v/>
      </c>
      <c r="G86" s="432" t="str">
        <f t="shared" si="44"/>
        <v/>
      </c>
      <c r="H86" s="432" t="str">
        <f t="shared" si="45"/>
        <v/>
      </c>
      <c r="I86" s="431" t="str">
        <f t="shared" si="41"/>
        <v/>
      </c>
      <c r="J86" s="430" t="str">
        <f t="shared" si="46"/>
        <v/>
      </c>
      <c r="K86" s="275"/>
      <c r="L86" s="275"/>
      <c r="M86" s="275"/>
      <c r="N86" s="275"/>
      <c r="O86" s="284"/>
      <c r="R86" s="148"/>
    </row>
    <row r="87" spans="2:18" ht="22.5" customHeight="1" x14ac:dyDescent="0.2">
      <c r="B87" s="282"/>
      <c r="C87" s="362"/>
      <c r="D87" s="362"/>
      <c r="E87" s="433"/>
      <c r="F87" s="362"/>
      <c r="G87" s="433"/>
      <c r="H87" s="433"/>
      <c r="I87" s="362"/>
      <c r="J87" s="362"/>
      <c r="K87" s="275"/>
      <c r="L87" s="275"/>
      <c r="M87" s="275"/>
      <c r="N87" s="275"/>
      <c r="O87" s="284"/>
      <c r="R87" s="148"/>
    </row>
    <row r="88" spans="2:18" ht="22.5" customHeight="1" x14ac:dyDescent="0.25">
      <c r="B88" s="282"/>
      <c r="C88" s="362"/>
      <c r="D88" s="434"/>
      <c r="E88" s="433"/>
      <c r="F88" s="362"/>
      <c r="G88" s="433"/>
      <c r="H88" s="435" t="s">
        <v>14</v>
      </c>
      <c r="I88" s="436">
        <f>IF(OR(I77="Quantity Needed",I78="Quantity Needed",I79="Quantity Needed",I80="Quantity Needed",I81="Quantity Needed",I82="Quantity Needed",I83="Quantity Needed",I84="Quantity Needed",I85="Quantity Needed",I86="Quantity Needed"),"Information Missing",SUM(I77:I86))</f>
        <v>0</v>
      </c>
      <c r="J88" s="437">
        <f>IF(OR(J77="Quantity Needed",J78="Quantity Needed",J79="Quantity Needed",J80="Quantity Needed",J81="Quantity Needed",J82="Quantity Needed",J83="Quantity Needed",J84="Quantity Needed",J85="Quantity Needed",J86="Quantity Needed"),"Information Missing",SUM(J77:J86))</f>
        <v>0</v>
      </c>
      <c r="K88" s="275"/>
      <c r="L88" s="275"/>
      <c r="M88" s="275"/>
      <c r="N88" s="275"/>
      <c r="O88" s="284"/>
      <c r="R88" s="148"/>
    </row>
    <row r="89" spans="2:18" ht="15" thickBot="1" x14ac:dyDescent="0.25">
      <c r="B89" s="438"/>
      <c r="C89" s="439"/>
      <c r="D89" s="439"/>
      <c r="E89" s="439"/>
      <c r="F89" s="439"/>
      <c r="G89" s="440"/>
      <c r="H89" s="440"/>
      <c r="I89" s="440"/>
      <c r="J89" s="440"/>
      <c r="K89" s="440"/>
      <c r="L89" s="439"/>
      <c r="M89" s="439"/>
      <c r="N89" s="439"/>
      <c r="O89" s="441"/>
      <c r="R89" s="148"/>
    </row>
    <row r="90" spans="2:18" ht="15" thickTop="1" x14ac:dyDescent="0.2">
      <c r="R90" s="148"/>
    </row>
    <row r="91" spans="2:18" ht="15" hidden="1" thickBot="1" x14ac:dyDescent="0.25">
      <c r="E91" s="148"/>
      <c r="G91" s="148"/>
      <c r="H91" s="148"/>
      <c r="I91" s="148"/>
      <c r="J91" s="148"/>
    </row>
    <row r="92" spans="2:18" ht="15" hidden="1" thickTop="1" x14ac:dyDescent="0.2">
      <c r="B92" s="442"/>
      <c r="C92" s="443"/>
      <c r="D92" s="443"/>
      <c r="E92" s="443"/>
      <c r="F92" s="443"/>
      <c r="G92" s="443"/>
      <c r="H92" s="443"/>
      <c r="I92" s="443"/>
      <c r="J92" s="443"/>
      <c r="K92" s="444"/>
    </row>
    <row r="93" spans="2:18" ht="15" hidden="1" x14ac:dyDescent="0.2">
      <c r="B93" s="445"/>
      <c r="C93" s="446" t="s">
        <v>171</v>
      </c>
      <c r="D93" s="447"/>
      <c r="E93" s="447"/>
      <c r="F93" s="447"/>
      <c r="G93" s="447"/>
      <c r="H93" s="447"/>
      <c r="I93" s="447"/>
      <c r="J93" s="448"/>
      <c r="K93" s="449"/>
    </row>
    <row r="94" spans="2:18" ht="30" hidden="1" x14ac:dyDescent="0.2">
      <c r="B94" s="445"/>
      <c r="C94" s="450" t="s">
        <v>105</v>
      </c>
      <c r="D94" s="451" t="s">
        <v>138</v>
      </c>
      <c r="E94" s="451" t="s">
        <v>172</v>
      </c>
      <c r="F94" s="451" t="s">
        <v>173</v>
      </c>
      <c r="G94" s="450" t="s">
        <v>205</v>
      </c>
      <c r="H94" s="452" t="s">
        <v>256</v>
      </c>
      <c r="I94" s="453"/>
      <c r="J94" s="454" t="s">
        <v>220</v>
      </c>
      <c r="K94" s="449"/>
    </row>
    <row r="95" spans="2:18" hidden="1" x14ac:dyDescent="0.2">
      <c r="B95" s="445"/>
      <c r="C95" s="455">
        <v>1</v>
      </c>
      <c r="D95" s="456"/>
      <c r="E95" s="457"/>
      <c r="F95" s="458"/>
      <c r="G95" s="459"/>
      <c r="H95" s="460"/>
      <c r="I95" s="461"/>
      <c r="J95" s="462"/>
      <c r="K95" s="449"/>
    </row>
    <row r="96" spans="2:18" hidden="1" x14ac:dyDescent="0.2">
      <c r="B96" s="445"/>
      <c r="C96" s="455">
        <v>2</v>
      </c>
      <c r="D96" s="456"/>
      <c r="E96" s="457"/>
      <c r="F96" s="458"/>
      <c r="G96" s="459"/>
      <c r="H96" s="460"/>
      <c r="I96" s="461"/>
      <c r="J96" s="462"/>
      <c r="K96" s="449"/>
    </row>
    <row r="97" spans="2:31" hidden="1" x14ac:dyDescent="0.2">
      <c r="B97" s="445"/>
      <c r="C97" s="455">
        <v>3</v>
      </c>
      <c r="D97" s="456"/>
      <c r="E97" s="457"/>
      <c r="F97" s="458"/>
      <c r="G97" s="459"/>
      <c r="H97" s="460"/>
      <c r="I97" s="461"/>
      <c r="J97" s="462"/>
      <c r="K97" s="449"/>
    </row>
    <row r="98" spans="2:31" hidden="1" x14ac:dyDescent="0.2">
      <c r="B98" s="445"/>
      <c r="C98" s="455">
        <v>4</v>
      </c>
      <c r="D98" s="456"/>
      <c r="E98" s="457"/>
      <c r="F98" s="458"/>
      <c r="G98" s="459"/>
      <c r="H98" s="460"/>
      <c r="I98" s="461"/>
      <c r="J98" s="462"/>
      <c r="K98" s="449"/>
    </row>
    <row r="99" spans="2:31" hidden="1" x14ac:dyDescent="0.2">
      <c r="B99" s="445"/>
      <c r="C99" s="455">
        <v>5</v>
      </c>
      <c r="D99" s="456"/>
      <c r="E99" s="457"/>
      <c r="F99" s="458"/>
      <c r="G99" s="459"/>
      <c r="H99" s="460"/>
      <c r="I99" s="461"/>
      <c r="J99" s="462"/>
      <c r="K99" s="449"/>
    </row>
    <row r="100" spans="2:31" hidden="1" x14ac:dyDescent="0.2">
      <c r="B100" s="445"/>
      <c r="C100" s="455">
        <v>6</v>
      </c>
      <c r="D100" s="456"/>
      <c r="E100" s="457"/>
      <c r="F100" s="458"/>
      <c r="G100" s="459"/>
      <c r="H100" s="460"/>
      <c r="I100" s="461"/>
      <c r="J100" s="462"/>
      <c r="K100" s="449"/>
    </row>
    <row r="101" spans="2:31" hidden="1" x14ac:dyDescent="0.2">
      <c r="B101" s="445"/>
      <c r="C101" s="455">
        <v>7</v>
      </c>
      <c r="D101" s="456"/>
      <c r="E101" s="457"/>
      <c r="F101" s="458"/>
      <c r="G101" s="459"/>
      <c r="H101" s="460"/>
      <c r="I101" s="461"/>
      <c r="J101" s="462"/>
      <c r="K101" s="449"/>
    </row>
    <row r="102" spans="2:31" ht="20.25" hidden="1" customHeight="1" x14ac:dyDescent="0.2">
      <c r="B102" s="445"/>
      <c r="C102" s="455">
        <v>8</v>
      </c>
      <c r="D102" s="456"/>
      <c r="E102" s="457"/>
      <c r="F102" s="458"/>
      <c r="G102" s="459"/>
      <c r="H102" s="460"/>
      <c r="I102" s="461"/>
      <c r="J102" s="462"/>
      <c r="K102" s="449"/>
    </row>
    <row r="103" spans="2:31" ht="16.5" hidden="1" customHeight="1" x14ac:dyDescent="0.2">
      <c r="B103" s="445"/>
      <c r="C103" s="455">
        <v>9</v>
      </c>
      <c r="D103" s="456"/>
      <c r="E103" s="457"/>
      <c r="F103" s="458"/>
      <c r="G103" s="459"/>
      <c r="H103" s="460"/>
      <c r="I103" s="461"/>
      <c r="J103" s="462"/>
      <c r="K103" s="449"/>
    </row>
    <row r="104" spans="2:31" ht="16.5" hidden="1" customHeight="1" x14ac:dyDescent="0.2">
      <c r="B104" s="445"/>
      <c r="C104" s="455">
        <v>10</v>
      </c>
      <c r="D104" s="456"/>
      <c r="E104" s="457"/>
      <c r="F104" s="458"/>
      <c r="G104" s="459"/>
      <c r="H104" s="460"/>
      <c r="I104" s="461"/>
      <c r="J104" s="462"/>
      <c r="K104" s="449"/>
      <c r="U104" s="463" t="s">
        <v>78</v>
      </c>
      <c r="V104" s="463"/>
      <c r="W104" s="463"/>
      <c r="X104" s="463"/>
      <c r="Y104" s="463"/>
      <c r="Z104" s="463"/>
      <c r="AC104" s="275" t="s">
        <v>133</v>
      </c>
      <c r="AE104" s="275"/>
    </row>
    <row r="105" spans="2:31" ht="16.5" hidden="1" customHeight="1" thickBot="1" x14ac:dyDescent="0.25">
      <c r="B105" s="464"/>
      <c r="C105" s="465"/>
      <c r="D105" s="465"/>
      <c r="E105" s="465"/>
      <c r="F105" s="465"/>
      <c r="G105" s="465"/>
      <c r="H105" s="465"/>
      <c r="I105" s="465"/>
      <c r="J105" s="465"/>
      <c r="K105" s="466"/>
      <c r="U105" s="467" t="s">
        <v>76</v>
      </c>
      <c r="V105" s="468"/>
      <c r="W105" s="469" t="s">
        <v>77</v>
      </c>
      <c r="X105" s="470"/>
      <c r="Y105" s="470"/>
      <c r="Z105" s="471"/>
      <c r="AB105" s="311" t="s">
        <v>132</v>
      </c>
      <c r="AC105" s="360"/>
      <c r="AD105" s="275"/>
      <c r="AE105" s="275"/>
    </row>
    <row r="106" spans="2:31" ht="15" hidden="1" customHeight="1" thickTop="1" x14ac:dyDescent="0.2">
      <c r="U106" s="412">
        <f t="shared" ref="U106:U115" si="47">IF(I33="",1,2)</f>
        <v>1</v>
      </c>
      <c r="V106" s="412"/>
      <c r="W106" s="472">
        <f t="shared" ref="W106:W115" si="48">IF(J33="",1,2)</f>
        <v>1</v>
      </c>
      <c r="X106" s="472"/>
      <c r="Y106" s="472"/>
      <c r="Z106" s="472"/>
      <c r="AB106" s="311">
        <f t="shared" ref="AB106:AB115" si="49">IF(OR(K33="",L33=""),0,IF(AND(L33=$AR$12,K33=$AR$9),0,VLOOKUP(L33,$AR$11:$AT$15,3,FALSE)))</f>
        <v>0</v>
      </c>
      <c r="AC106" s="360"/>
      <c r="AD106" s="275"/>
      <c r="AE106" s="275"/>
    </row>
    <row r="107" spans="2:31" hidden="1" x14ac:dyDescent="0.2">
      <c r="U107" s="412">
        <f t="shared" si="47"/>
        <v>1</v>
      </c>
      <c r="V107" s="412"/>
      <c r="W107" s="472">
        <f t="shared" si="48"/>
        <v>1</v>
      </c>
      <c r="X107" s="472"/>
      <c r="Y107" s="472"/>
      <c r="Z107" s="472"/>
      <c r="AB107" s="311">
        <f t="shared" si="49"/>
        <v>0</v>
      </c>
      <c r="AC107" s="360"/>
      <c r="AD107" s="275"/>
      <c r="AE107" s="275"/>
    </row>
    <row r="108" spans="2:31" hidden="1" x14ac:dyDescent="0.2">
      <c r="U108" s="412">
        <f t="shared" si="47"/>
        <v>1</v>
      </c>
      <c r="V108" s="412"/>
      <c r="W108" s="472">
        <f t="shared" si="48"/>
        <v>1</v>
      </c>
      <c r="X108" s="472"/>
      <c r="Y108" s="472"/>
      <c r="Z108" s="472"/>
      <c r="AB108" s="311">
        <f t="shared" si="49"/>
        <v>0</v>
      </c>
      <c r="AE108" s="275"/>
    </row>
    <row r="109" spans="2:31" ht="17.25" hidden="1" customHeight="1" x14ac:dyDescent="0.2">
      <c r="U109" s="412">
        <f t="shared" si="47"/>
        <v>1</v>
      </c>
      <c r="V109" s="412"/>
      <c r="W109" s="472">
        <f t="shared" si="48"/>
        <v>1</v>
      </c>
      <c r="X109" s="472"/>
      <c r="Y109" s="472"/>
      <c r="Z109" s="472"/>
      <c r="AB109" s="311">
        <f t="shared" si="49"/>
        <v>0</v>
      </c>
      <c r="AC109" s="360"/>
      <c r="AD109" s="275"/>
      <c r="AE109" s="275"/>
    </row>
    <row r="110" spans="2:31" ht="3.75" hidden="1" customHeight="1" x14ac:dyDescent="0.2">
      <c r="U110" s="412">
        <f t="shared" si="47"/>
        <v>1</v>
      </c>
      <c r="V110" s="412"/>
      <c r="W110" s="472">
        <f t="shared" si="48"/>
        <v>1</v>
      </c>
      <c r="X110" s="472"/>
      <c r="Y110" s="472"/>
      <c r="Z110" s="472"/>
      <c r="AB110" s="311">
        <f t="shared" si="49"/>
        <v>0</v>
      </c>
      <c r="AC110" s="360"/>
      <c r="AD110" s="275"/>
      <c r="AE110" s="275"/>
    </row>
    <row r="111" spans="2:31" ht="23.25" hidden="1" customHeight="1" x14ac:dyDescent="0.2">
      <c r="E111" s="148"/>
      <c r="F111" s="148"/>
      <c r="G111" s="148"/>
      <c r="H111" s="148"/>
      <c r="I111" s="148"/>
      <c r="J111" s="148"/>
      <c r="K111" s="148"/>
      <c r="U111" s="412">
        <f t="shared" si="47"/>
        <v>1</v>
      </c>
      <c r="V111" s="412"/>
      <c r="W111" s="472">
        <f t="shared" si="48"/>
        <v>1</v>
      </c>
      <c r="X111" s="472"/>
      <c r="Y111" s="472"/>
      <c r="Z111" s="472"/>
      <c r="AB111" s="311">
        <f t="shared" si="49"/>
        <v>0</v>
      </c>
      <c r="AC111" s="360"/>
      <c r="AD111" s="275"/>
      <c r="AE111" s="275"/>
    </row>
    <row r="112" spans="2:31" ht="17.25" hidden="1" customHeight="1" x14ac:dyDescent="0.2">
      <c r="E112" s="148"/>
      <c r="F112" s="148"/>
      <c r="G112" s="148"/>
      <c r="H112" s="148"/>
      <c r="I112" s="148"/>
      <c r="J112" s="148"/>
      <c r="S112" s="275"/>
      <c r="U112" s="412">
        <f t="shared" si="47"/>
        <v>1</v>
      </c>
      <c r="V112" s="412"/>
      <c r="W112" s="472">
        <f t="shared" si="48"/>
        <v>1</v>
      </c>
      <c r="X112" s="472"/>
      <c r="Y112" s="472"/>
      <c r="Z112" s="472"/>
      <c r="AB112" s="311">
        <f t="shared" si="49"/>
        <v>0</v>
      </c>
      <c r="AC112" s="360"/>
      <c r="AD112" s="275"/>
      <c r="AE112" s="275"/>
    </row>
    <row r="113" spans="3:39" ht="17.25" hidden="1" customHeight="1" x14ac:dyDescent="0.2">
      <c r="C113" s="473"/>
      <c r="D113" s="473"/>
      <c r="E113" s="473"/>
      <c r="F113" s="473"/>
      <c r="G113" s="473"/>
      <c r="H113" s="473"/>
      <c r="I113" s="473"/>
      <c r="J113" s="473"/>
      <c r="K113" s="473"/>
      <c r="M113" s="473"/>
      <c r="S113" s="275"/>
      <c r="U113" s="412">
        <f t="shared" si="47"/>
        <v>1</v>
      </c>
      <c r="V113" s="412"/>
      <c r="W113" s="472">
        <f t="shared" si="48"/>
        <v>1</v>
      </c>
      <c r="X113" s="472"/>
      <c r="Y113" s="472"/>
      <c r="Z113" s="472"/>
      <c r="AB113" s="311">
        <f t="shared" si="49"/>
        <v>0</v>
      </c>
      <c r="AC113" s="360"/>
      <c r="AD113" s="275"/>
      <c r="AE113" s="275"/>
    </row>
    <row r="114" spans="3:39" ht="17.25" hidden="1" customHeight="1" x14ac:dyDescent="0.2">
      <c r="D114" s="275"/>
      <c r="E114" s="275"/>
      <c r="F114" s="275"/>
      <c r="G114" s="275"/>
      <c r="H114" s="275"/>
      <c r="I114" s="275"/>
      <c r="J114" s="275"/>
      <c r="K114" s="275"/>
      <c r="M114" s="275"/>
      <c r="S114" s="275"/>
      <c r="U114" s="412">
        <f t="shared" si="47"/>
        <v>1</v>
      </c>
      <c r="V114" s="412"/>
      <c r="W114" s="472">
        <f t="shared" si="48"/>
        <v>1</v>
      </c>
      <c r="X114" s="472"/>
      <c r="Y114" s="472"/>
      <c r="Z114" s="472"/>
      <c r="AB114" s="311">
        <f t="shared" si="49"/>
        <v>0</v>
      </c>
      <c r="AC114" s="360"/>
      <c r="AD114" s="275"/>
      <c r="AE114" s="275"/>
    </row>
    <row r="115" spans="3:39" ht="17.25" hidden="1" customHeight="1" x14ac:dyDescent="0.2">
      <c r="E115" s="275"/>
      <c r="F115" s="275"/>
      <c r="G115" s="275"/>
      <c r="H115" s="275"/>
      <c r="I115" s="275"/>
      <c r="J115" s="275"/>
      <c r="K115" s="275"/>
      <c r="M115" s="275"/>
      <c r="S115" s="275"/>
      <c r="U115" s="412">
        <f t="shared" si="47"/>
        <v>1</v>
      </c>
      <c r="V115" s="412"/>
      <c r="W115" s="472">
        <f t="shared" si="48"/>
        <v>1</v>
      </c>
      <c r="X115" s="472"/>
      <c r="Y115" s="472"/>
      <c r="Z115" s="472"/>
      <c r="AB115" s="311">
        <f t="shared" si="49"/>
        <v>0</v>
      </c>
      <c r="AC115" s="275"/>
      <c r="AD115" s="275"/>
      <c r="AE115" s="275"/>
    </row>
    <row r="116" spans="3:39" ht="17.25" hidden="1" customHeight="1" x14ac:dyDescent="0.2">
      <c r="C116" s="275"/>
      <c r="D116" s="275"/>
      <c r="E116" s="275"/>
      <c r="F116" s="275"/>
      <c r="G116" s="275"/>
      <c r="H116" s="275"/>
      <c r="I116" s="275"/>
      <c r="J116" s="275"/>
      <c r="K116" s="275"/>
      <c r="M116" s="275"/>
      <c r="S116" s="275"/>
    </row>
    <row r="117" spans="3:39" ht="17.25" hidden="1" customHeight="1" x14ac:dyDescent="0.2">
      <c r="C117" s="275"/>
      <c r="D117" s="275"/>
      <c r="E117" s="275"/>
      <c r="F117" s="275"/>
      <c r="G117" s="275"/>
      <c r="H117" s="275"/>
      <c r="I117" s="275"/>
      <c r="J117" s="275"/>
      <c r="M117" s="275"/>
      <c r="S117" s="275"/>
    </row>
    <row r="118" spans="3:39" ht="17.25" hidden="1" customHeight="1" x14ac:dyDescent="0.2">
      <c r="C118" s="275"/>
      <c r="D118" s="275"/>
      <c r="E118" s="275"/>
      <c r="F118" s="275"/>
      <c r="G118" s="275"/>
      <c r="H118" s="275"/>
      <c r="I118" s="275"/>
      <c r="J118" s="275"/>
      <c r="K118" s="275"/>
      <c r="M118" s="275"/>
      <c r="S118" s="275"/>
    </row>
    <row r="119" spans="3:39" ht="17.25" hidden="1" customHeight="1" x14ac:dyDescent="0.2">
      <c r="E119" s="148"/>
      <c r="F119" s="148"/>
      <c r="G119" s="148"/>
      <c r="H119" s="148"/>
      <c r="I119" s="148"/>
      <c r="J119" s="148"/>
      <c r="K119" s="148"/>
      <c r="S119" s="275"/>
    </row>
    <row r="120" spans="3:39" ht="17.25" hidden="1" customHeight="1" x14ac:dyDescent="0.2">
      <c r="M120" s="474"/>
      <c r="S120" s="275"/>
      <c r="U120" s="286" t="s">
        <v>201</v>
      </c>
      <c r="V120" s="286"/>
      <c r="W120" s="286"/>
      <c r="X120" s="286"/>
      <c r="Y120" s="286"/>
      <c r="Z120" s="286"/>
      <c r="AA120" s="286"/>
      <c r="AB120" s="286"/>
      <c r="AC120" s="286"/>
      <c r="AD120" s="286"/>
      <c r="AE120" s="286"/>
      <c r="AF120" s="286"/>
      <c r="AG120" s="286"/>
      <c r="AH120" s="286"/>
      <c r="AI120" s="286"/>
      <c r="AJ120" s="286"/>
      <c r="AK120" s="286"/>
      <c r="AL120" s="286"/>
      <c r="AM120" s="286"/>
    </row>
    <row r="121" spans="3:39" ht="17.25" hidden="1" customHeight="1" x14ac:dyDescent="0.2">
      <c r="M121" s="474"/>
      <c r="S121" s="275"/>
    </row>
    <row r="122" spans="3:39" ht="17.25" hidden="1" customHeight="1" x14ac:dyDescent="0.2">
      <c r="M122" s="474"/>
      <c r="S122" s="275"/>
      <c r="U122" s="475">
        <f>WORKDAY(E7,6)</f>
        <v>9</v>
      </c>
    </row>
    <row r="123" spans="3:39" ht="17.25" hidden="1" customHeight="1" x14ac:dyDescent="0.2">
      <c r="L123" s="474"/>
      <c r="M123" s="474"/>
      <c r="S123" s="275"/>
    </row>
    <row r="124" spans="3:39" ht="17.25" hidden="1" customHeight="1" x14ac:dyDescent="0.2">
      <c r="L124" s="474"/>
      <c r="M124" s="474"/>
      <c r="S124" s="275"/>
    </row>
    <row r="125" spans="3:39" ht="17.25" hidden="1" customHeight="1" x14ac:dyDescent="0.25">
      <c r="L125" s="474"/>
      <c r="M125" s="474"/>
      <c r="S125" s="275"/>
      <c r="U125" s="476" t="s">
        <v>227</v>
      </c>
      <c r="V125" s="477"/>
      <c r="W125" s="477"/>
      <c r="X125" s="477"/>
      <c r="Y125" s="477"/>
      <c r="Z125" s="477"/>
      <c r="AA125" s="477"/>
      <c r="AB125" s="477"/>
      <c r="AC125" s="477"/>
      <c r="AD125" s="478"/>
    </row>
    <row r="126" spans="3:39" ht="17.25" hidden="1" customHeight="1" x14ac:dyDescent="0.25">
      <c r="L126" s="474"/>
      <c r="M126" s="474"/>
      <c r="S126" s="275"/>
      <c r="U126" s="139"/>
      <c r="V126" s="479" t="s">
        <v>228</v>
      </c>
      <c r="W126" s="480"/>
      <c r="X126" s="481"/>
      <c r="Y126" s="482" t="s">
        <v>229</v>
      </c>
      <c r="Z126" s="483"/>
      <c r="AA126" s="484"/>
      <c r="AB126" s="482" t="s">
        <v>229</v>
      </c>
      <c r="AC126" s="483"/>
      <c r="AD126" s="484"/>
    </row>
    <row r="127" spans="3:39" ht="17.25" hidden="1" customHeight="1" x14ac:dyDescent="0.25">
      <c r="L127" s="474"/>
      <c r="M127" s="474"/>
      <c r="S127" s="275"/>
      <c r="U127" s="139"/>
      <c r="V127" s="485" t="s">
        <v>221</v>
      </c>
      <c r="W127" s="485" t="s">
        <v>222</v>
      </c>
      <c r="X127" s="485" t="s">
        <v>223</v>
      </c>
      <c r="Y127" s="485" t="s">
        <v>221</v>
      </c>
      <c r="Z127" s="485" t="s">
        <v>222</v>
      </c>
      <c r="AA127" s="485" t="s">
        <v>223</v>
      </c>
      <c r="AB127" s="485" t="s">
        <v>221</v>
      </c>
      <c r="AC127" s="485" t="s">
        <v>222</v>
      </c>
      <c r="AD127" s="485" t="s">
        <v>223</v>
      </c>
    </row>
    <row r="128" spans="3:39" ht="4.5" hidden="1" customHeight="1" x14ac:dyDescent="0.2">
      <c r="L128" s="474"/>
      <c r="M128" s="474"/>
      <c r="O128" s="275"/>
      <c r="S128" s="275"/>
      <c r="U128" s="486">
        <v>1</v>
      </c>
      <c r="V128" s="358" t="str">
        <f t="shared" ref="V128:V137" si="50">IF(J95=$AR$22,C95,"")</f>
        <v/>
      </c>
      <c r="W128" s="358" t="str">
        <f t="shared" ref="W128:W137" si="51">IF(J95=$AR$23,C95,"")</f>
        <v/>
      </c>
      <c r="X128" s="358">
        <f t="shared" ref="X128:X137" si="52">IF(J95=$AR$24,C95,"")</f>
        <v>1</v>
      </c>
      <c r="Y128" s="358" t="e">
        <f t="array" ref="Y128">INDEX($V$128:$V$137,SMALL(IF(LEN(TRIM($V$128:$V$137)),ROW($V$128:$V$137)-MIN(ROW($V$128:$V$137))+1,""),ROW(A1)))</f>
        <v>#NUM!</v>
      </c>
      <c r="Z128" s="358" t="e">
        <f t="array" ref="Z128">INDEX($W$128:$W$137,SMALL(IF(LEN(TRIM($W$128:$W$137)),ROW($W$128:$W$137)-MIN(ROW($W$128:$W$137))+1,""),ROW(A1)))</f>
        <v>#NUM!</v>
      </c>
      <c r="AA128" s="358">
        <f t="array" ref="AA128">INDEX($X$128:$X$137,SMALL(IF(LEN(TRIM($X$128:$X$137)),ROW($X$128:$X$137)-MIN(ROW($X$128:$X$137))+1,""),ROW(A1)))</f>
        <v>1</v>
      </c>
      <c r="AB128" s="358" t="str">
        <f>IFERROR(Y128,"")</f>
        <v/>
      </c>
      <c r="AC128" s="358" t="str">
        <f>IFERROR(Z128,"")</f>
        <v/>
      </c>
      <c r="AD128" s="358">
        <f>IFERROR(AA128,"")</f>
        <v>1</v>
      </c>
    </row>
    <row r="129" spans="12:30" ht="17.25" hidden="1" customHeight="1" x14ac:dyDescent="0.2">
      <c r="L129" s="474"/>
      <c r="M129" s="474"/>
      <c r="O129" s="275"/>
      <c r="S129" s="275"/>
      <c r="U129" s="486">
        <v>2</v>
      </c>
      <c r="V129" s="358" t="str">
        <f t="shared" si="50"/>
        <v/>
      </c>
      <c r="W129" s="358" t="str">
        <f t="shared" si="51"/>
        <v/>
      </c>
      <c r="X129" s="358">
        <f t="shared" si="52"/>
        <v>2</v>
      </c>
      <c r="Y129" s="358" t="e">
        <f t="array" ref="Y129">INDEX($V$128:$V$137,SMALL(IF(LEN(TRIM($V$128:$V$137)),ROW($V$128:$V$137)-MIN(ROW($V$128:$V$137))+1,""),ROW(A2)))</f>
        <v>#NUM!</v>
      </c>
      <c r="Z129" s="358" t="e">
        <f t="array" ref="Z129">INDEX($W$128:$W$137,SMALL(IF(LEN(TRIM($W$128:$W$137)),ROW($W$128:$W$137)-MIN(ROW($W$128:$W$137))+1,""),ROW(A2)))</f>
        <v>#NUM!</v>
      </c>
      <c r="AA129" s="358">
        <f t="array" ref="AA129">INDEX($X$128:$X$137,SMALL(IF(LEN(TRIM($X$128:$X$137)),ROW($X$128:$X$137)-MIN(ROW($X$128:$X$137))+1,""),ROW(A2)))</f>
        <v>2</v>
      </c>
      <c r="AB129" s="358" t="str">
        <f t="shared" ref="AB129:AB137" si="53">IFERROR(Y129,"")</f>
        <v/>
      </c>
      <c r="AC129" s="358" t="str">
        <f t="shared" ref="AC129:AC137" si="54">IFERROR(Z129,"")</f>
        <v/>
      </c>
      <c r="AD129" s="358">
        <f t="shared" ref="AD129:AD137" si="55">IFERROR(AA129,"")</f>
        <v>2</v>
      </c>
    </row>
    <row r="130" spans="12:30" ht="17.25" hidden="1" customHeight="1" x14ac:dyDescent="0.2">
      <c r="O130" s="275"/>
      <c r="P130" s="363"/>
      <c r="Q130" s="363"/>
      <c r="R130" s="148"/>
      <c r="S130" s="363"/>
      <c r="U130" s="486">
        <v>3</v>
      </c>
      <c r="V130" s="358" t="str">
        <f t="shared" si="50"/>
        <v/>
      </c>
      <c r="W130" s="358" t="str">
        <f t="shared" si="51"/>
        <v/>
      </c>
      <c r="X130" s="358">
        <f t="shared" si="52"/>
        <v>3</v>
      </c>
      <c r="Y130" s="358" t="e">
        <f t="array" ref="Y130">INDEX($V$128:$V$137,SMALL(IF(LEN(TRIM($V$128:$V$137)),ROW($V$128:$V$137)-MIN(ROW($V$128:$V$137))+1,""),ROW(A3)))</f>
        <v>#NUM!</v>
      </c>
      <c r="Z130" s="358" t="e">
        <f t="array" ref="Z130">INDEX($W$128:$W$137,SMALL(IF(LEN(TRIM($W$128:$W$137)),ROW($W$128:$W$137)-MIN(ROW($W$128:$W$137))+1,""),ROW(A3)))</f>
        <v>#NUM!</v>
      </c>
      <c r="AA130" s="358">
        <f t="array" ref="AA130">INDEX($X$128:$X$137,SMALL(IF(LEN(TRIM($X$128:$X$137)),ROW($X$128:$X$137)-MIN(ROW($X$128:$X$137))+1,""),ROW(A3)))</f>
        <v>3</v>
      </c>
      <c r="AB130" s="358" t="str">
        <f t="shared" si="53"/>
        <v/>
      </c>
      <c r="AC130" s="358" t="str">
        <f t="shared" si="54"/>
        <v/>
      </c>
      <c r="AD130" s="358">
        <f t="shared" si="55"/>
        <v>3</v>
      </c>
    </row>
    <row r="131" spans="12:30" ht="17.25" hidden="1" customHeight="1" x14ac:dyDescent="0.2">
      <c r="O131" s="275"/>
      <c r="S131" s="275"/>
      <c r="U131" s="486">
        <v>4</v>
      </c>
      <c r="V131" s="358" t="str">
        <f t="shared" si="50"/>
        <v/>
      </c>
      <c r="W131" s="358" t="str">
        <f t="shared" si="51"/>
        <v/>
      </c>
      <c r="X131" s="358">
        <f t="shared" si="52"/>
        <v>4</v>
      </c>
      <c r="Y131" s="358" t="e">
        <f t="array" ref="Y131">INDEX($V$128:$V$137,SMALL(IF(LEN(TRIM($V$128:$V$137)),ROW($V$128:$V$137)-MIN(ROW($V$128:$V$137))+1,""),ROW(A4)))</f>
        <v>#NUM!</v>
      </c>
      <c r="Z131" s="358" t="e">
        <f t="array" ref="Z131">INDEX($W$128:$W$137,SMALL(IF(LEN(TRIM($W$128:$W$137)),ROW($W$128:$W$137)-MIN(ROW($W$128:$W$137))+1,""),ROW(A4)))</f>
        <v>#NUM!</v>
      </c>
      <c r="AA131" s="358">
        <f t="array" ref="AA131">INDEX($X$128:$X$137,SMALL(IF(LEN(TRIM($X$128:$X$137)),ROW($X$128:$X$137)-MIN(ROW($X$128:$X$137))+1,""),ROW(A4)))</f>
        <v>4</v>
      </c>
      <c r="AB131" s="358" t="str">
        <f t="shared" si="53"/>
        <v/>
      </c>
      <c r="AC131" s="358" t="str">
        <f t="shared" si="54"/>
        <v/>
      </c>
      <c r="AD131" s="358">
        <f t="shared" si="55"/>
        <v>4</v>
      </c>
    </row>
    <row r="132" spans="12:30" ht="17.25" hidden="1" customHeight="1" x14ac:dyDescent="0.2">
      <c r="O132" s="275"/>
      <c r="S132" s="275"/>
      <c r="U132" s="486">
        <v>5</v>
      </c>
      <c r="V132" s="358" t="str">
        <f t="shared" si="50"/>
        <v/>
      </c>
      <c r="W132" s="358" t="str">
        <f t="shared" si="51"/>
        <v/>
      </c>
      <c r="X132" s="358">
        <f t="shared" si="52"/>
        <v>5</v>
      </c>
      <c r="Y132" s="358" t="e">
        <f t="array" ref="Y132">INDEX($V$128:$V$137,SMALL(IF(LEN(TRIM($V$128:$V$137)),ROW($V$128:$V$137)-MIN(ROW($V$128:$V$137))+1,""),ROW(A5)))</f>
        <v>#NUM!</v>
      </c>
      <c r="Z132" s="358" t="e">
        <f t="array" ref="Z132">INDEX($W$128:$W$137,SMALL(IF(LEN(TRIM($W$128:$W$137)),ROW($W$128:$W$137)-MIN(ROW($W$128:$W$137))+1,""),ROW(A5)))</f>
        <v>#NUM!</v>
      </c>
      <c r="AA132" s="358">
        <f t="array" ref="AA132">INDEX($X$128:$X$137,SMALL(IF(LEN(TRIM($X$128:$X$137)),ROW($X$128:$X$137)-MIN(ROW($X$128:$X$137))+1,""),ROW(A5)))</f>
        <v>5</v>
      </c>
      <c r="AB132" s="358" t="str">
        <f t="shared" si="53"/>
        <v/>
      </c>
      <c r="AC132" s="358" t="str">
        <f t="shared" si="54"/>
        <v/>
      </c>
      <c r="AD132" s="358">
        <f t="shared" si="55"/>
        <v>5</v>
      </c>
    </row>
    <row r="133" spans="12:30" ht="17.25" hidden="1" customHeight="1" x14ac:dyDescent="0.2">
      <c r="O133" s="275"/>
      <c r="P133" s="364"/>
      <c r="Q133" s="364"/>
      <c r="S133" s="364"/>
      <c r="U133" s="486">
        <v>6</v>
      </c>
      <c r="V133" s="358" t="str">
        <f t="shared" si="50"/>
        <v/>
      </c>
      <c r="W133" s="358" t="str">
        <f t="shared" si="51"/>
        <v/>
      </c>
      <c r="X133" s="358">
        <f t="shared" si="52"/>
        <v>6</v>
      </c>
      <c r="Y133" s="358" t="e">
        <f t="array" ref="Y133">INDEX($V$128:$V$137,SMALL(IF(LEN(TRIM($V$128:$V$137)),ROW($V$128:$V$137)-MIN(ROW($V$128:$V$137))+1,""),ROW(A6)))</f>
        <v>#NUM!</v>
      </c>
      <c r="Z133" s="358" t="e">
        <f t="array" ref="Z133">INDEX($W$128:$W$137,SMALL(IF(LEN(TRIM($W$128:$W$137)),ROW($W$128:$W$137)-MIN(ROW($W$128:$W$137))+1,""),ROW(A6)))</f>
        <v>#NUM!</v>
      </c>
      <c r="AA133" s="358">
        <f t="array" ref="AA133">INDEX($X$128:$X$137,SMALL(IF(LEN(TRIM($X$128:$X$137)),ROW($X$128:$X$137)-MIN(ROW($X$128:$X$137))+1,""),ROW(A6)))</f>
        <v>6</v>
      </c>
      <c r="AB133" s="358" t="str">
        <f t="shared" si="53"/>
        <v/>
      </c>
      <c r="AC133" s="358" t="str">
        <f t="shared" si="54"/>
        <v/>
      </c>
      <c r="AD133" s="358">
        <f t="shared" si="55"/>
        <v>6</v>
      </c>
    </row>
    <row r="134" spans="12:30" ht="17.25" hidden="1" customHeight="1" x14ac:dyDescent="0.2">
      <c r="O134" s="275"/>
      <c r="P134" s="361"/>
      <c r="Q134" s="361"/>
      <c r="S134" s="361"/>
      <c r="U134" s="486">
        <v>7</v>
      </c>
      <c r="V134" s="358" t="str">
        <f t="shared" si="50"/>
        <v/>
      </c>
      <c r="W134" s="358" t="str">
        <f t="shared" si="51"/>
        <v/>
      </c>
      <c r="X134" s="358">
        <f t="shared" si="52"/>
        <v>7</v>
      </c>
      <c r="Y134" s="358" t="e">
        <f t="array" ref="Y134">INDEX($V$128:$V$137,SMALL(IF(LEN(TRIM($V$128:$V$137)),ROW($V$128:$V$137)-MIN(ROW($V$128:$V$137))+1,""),ROW(A7)))</f>
        <v>#NUM!</v>
      </c>
      <c r="Z134" s="358" t="e">
        <f t="array" ref="Z134">INDEX($W$128:$W$137,SMALL(IF(LEN(TRIM($W$128:$W$137)),ROW($W$128:$W$137)-MIN(ROW($W$128:$W$137))+1,""),ROW(A7)))</f>
        <v>#NUM!</v>
      </c>
      <c r="AA134" s="358">
        <f t="array" ref="AA134">INDEX($X$128:$X$137,SMALL(IF(LEN(TRIM($X$128:$X$137)),ROW($X$128:$X$137)-MIN(ROW($X$128:$X$137))+1,""),ROW(A7)))</f>
        <v>7</v>
      </c>
      <c r="AB134" s="358" t="str">
        <f t="shared" si="53"/>
        <v/>
      </c>
      <c r="AC134" s="358" t="str">
        <f t="shared" si="54"/>
        <v/>
      </c>
      <c r="AD134" s="358">
        <f t="shared" si="55"/>
        <v>7</v>
      </c>
    </row>
    <row r="135" spans="12:30" ht="17.25" hidden="1" customHeight="1" x14ac:dyDescent="0.2">
      <c r="O135" s="275"/>
      <c r="P135" s="361"/>
      <c r="Q135" s="361"/>
      <c r="S135" s="361"/>
      <c r="U135" s="486">
        <v>8</v>
      </c>
      <c r="V135" s="358" t="str">
        <f t="shared" si="50"/>
        <v/>
      </c>
      <c r="W135" s="358" t="str">
        <f t="shared" si="51"/>
        <v/>
      </c>
      <c r="X135" s="358">
        <f t="shared" si="52"/>
        <v>8</v>
      </c>
      <c r="Y135" s="358" t="e">
        <f t="array" ref="Y135">INDEX($V$128:$V$137,SMALL(IF(LEN(TRIM($V$128:$V$137)),ROW($V$128:$V$137)-MIN(ROW($V$128:$V$137))+1,""),ROW(A8)))</f>
        <v>#NUM!</v>
      </c>
      <c r="Z135" s="358" t="e">
        <f t="array" ref="Z135">INDEX($W$128:$W$137,SMALL(IF(LEN(TRIM($W$128:$W$137)),ROW($W$128:$W$137)-MIN(ROW($W$128:$W$137))+1,""),ROW(A8)))</f>
        <v>#NUM!</v>
      </c>
      <c r="AA135" s="358">
        <f t="array" ref="AA135">INDEX($X$128:$X$137,SMALL(IF(LEN(TRIM($X$128:$X$137)),ROW($X$128:$X$137)-MIN(ROW($X$128:$X$137))+1,""),ROW(A8)))</f>
        <v>8</v>
      </c>
      <c r="AB135" s="358" t="str">
        <f t="shared" si="53"/>
        <v/>
      </c>
      <c r="AC135" s="358" t="str">
        <f t="shared" si="54"/>
        <v/>
      </c>
      <c r="AD135" s="358">
        <f t="shared" si="55"/>
        <v>8</v>
      </c>
    </row>
    <row r="136" spans="12:30" ht="17.25" hidden="1" customHeight="1" x14ac:dyDescent="0.2">
      <c r="O136" s="275"/>
      <c r="S136" s="275"/>
      <c r="U136" s="486">
        <v>9</v>
      </c>
      <c r="V136" s="358" t="str">
        <f t="shared" si="50"/>
        <v/>
      </c>
      <c r="W136" s="358" t="str">
        <f t="shared" si="51"/>
        <v/>
      </c>
      <c r="X136" s="358">
        <f t="shared" si="52"/>
        <v>9</v>
      </c>
      <c r="Y136" s="358" t="e">
        <f t="array" ref="Y136">INDEX($V$128:$V$137,SMALL(IF(LEN(TRIM($V$128:$V$137)),ROW($V$128:$V$137)-MIN(ROW($V$128:$V$137))+1,""),ROW(A9)))</f>
        <v>#NUM!</v>
      </c>
      <c r="Z136" s="358" t="e">
        <f t="array" ref="Z136">INDEX($W$128:$W$137,SMALL(IF(LEN(TRIM($W$128:$W$137)),ROW($W$128:$W$137)-MIN(ROW($W$128:$W$137))+1,""),ROW(A9)))</f>
        <v>#NUM!</v>
      </c>
      <c r="AA136" s="358">
        <f t="array" ref="AA136">INDEX($X$128:$X$137,SMALL(IF(LEN(TRIM($X$128:$X$137)),ROW($X$128:$X$137)-MIN(ROW($X$128:$X$137))+1,""),ROW(A9)))</f>
        <v>9</v>
      </c>
      <c r="AB136" s="358" t="str">
        <f t="shared" si="53"/>
        <v/>
      </c>
      <c r="AC136" s="358" t="str">
        <f t="shared" si="54"/>
        <v/>
      </c>
      <c r="AD136" s="358">
        <f t="shared" si="55"/>
        <v>9</v>
      </c>
    </row>
    <row r="137" spans="12:30" ht="17.25" hidden="1" customHeight="1" x14ac:dyDescent="0.2">
      <c r="O137" s="275"/>
      <c r="S137" s="275"/>
      <c r="U137" s="486">
        <v>10</v>
      </c>
      <c r="V137" s="358" t="str">
        <f t="shared" si="50"/>
        <v/>
      </c>
      <c r="W137" s="358" t="str">
        <f t="shared" si="51"/>
        <v/>
      </c>
      <c r="X137" s="358">
        <f t="shared" si="52"/>
        <v>10</v>
      </c>
      <c r="Y137" s="358" t="e">
        <f t="array" ref="Y137">INDEX($V$128:$V$137,SMALL(IF(LEN(TRIM($V$128:$V$137)),ROW($V$128:$V$137)-MIN(ROW($V$128:$V$137))+1,""),ROW(A10)))</f>
        <v>#NUM!</v>
      </c>
      <c r="Z137" s="358" t="e">
        <f t="array" ref="Z137">INDEX($W$128:$W$137,SMALL(IF(LEN(TRIM($W$128:$W$137)),ROW($W$128:$W$137)-MIN(ROW($W$128:$W$137))+1,""),ROW(A10)))</f>
        <v>#NUM!</v>
      </c>
      <c r="AA137" s="358">
        <f t="array" ref="AA137">INDEX($X$128:$X$137,SMALL(IF(LEN(TRIM($X$128:$X$137)),ROW($X$128:$X$137)-MIN(ROW($X$128:$X$137))+1,""),ROW(A10)))</f>
        <v>10</v>
      </c>
      <c r="AB137" s="358" t="str">
        <f t="shared" si="53"/>
        <v/>
      </c>
      <c r="AC137" s="358" t="str">
        <f t="shared" si="54"/>
        <v/>
      </c>
      <c r="AD137" s="358">
        <f t="shared" si="55"/>
        <v>10</v>
      </c>
    </row>
    <row r="138" spans="12:30" ht="17.25" hidden="1" customHeight="1" x14ac:dyDescent="0.2">
      <c r="O138" s="275"/>
      <c r="S138" s="275"/>
    </row>
    <row r="139" spans="12:30" ht="17.25" hidden="1" customHeight="1" x14ac:dyDescent="0.2">
      <c r="O139" s="275"/>
    </row>
    <row r="140" spans="12:30" ht="13.5" hidden="1" customHeight="1" x14ac:dyDescent="0.2">
      <c r="O140" s="275"/>
    </row>
    <row r="141" spans="12:30" hidden="1" x14ac:dyDescent="0.2">
      <c r="O141" s="275"/>
    </row>
    <row r="142" spans="12:30" hidden="1" x14ac:dyDescent="0.2">
      <c r="O142" s="275"/>
    </row>
    <row r="143" spans="12:30" hidden="1" x14ac:dyDescent="0.2">
      <c r="O143" s="275"/>
    </row>
    <row r="144" spans="12:30" hidden="1" x14ac:dyDescent="0.2">
      <c r="O144" s="275"/>
    </row>
    <row r="145" spans="15:15" hidden="1" x14ac:dyDescent="0.2">
      <c r="O145" s="275"/>
    </row>
    <row r="146" spans="15:15" hidden="1" x14ac:dyDescent="0.2">
      <c r="O146" s="363"/>
    </row>
    <row r="147" spans="15:15" hidden="1" x14ac:dyDescent="0.2">
      <c r="O147" s="275"/>
    </row>
    <row r="148" spans="15:15" hidden="1" x14ac:dyDescent="0.2">
      <c r="O148" s="275"/>
    </row>
    <row r="149" spans="15:15" hidden="1" x14ac:dyDescent="0.2">
      <c r="O149" s="364"/>
    </row>
    <row r="150" spans="15:15" hidden="1" x14ac:dyDescent="0.2">
      <c r="O150" s="361"/>
    </row>
    <row r="151" spans="15:15" hidden="1" x14ac:dyDescent="0.2">
      <c r="O151" s="361"/>
    </row>
    <row r="152" spans="15:15" hidden="1" x14ac:dyDescent="0.2">
      <c r="O152" s="275"/>
    </row>
    <row r="153" spans="15:15" hidden="1" x14ac:dyDescent="0.2">
      <c r="O153" s="275"/>
    </row>
    <row r="154" spans="15:15" hidden="1" x14ac:dyDescent="0.2">
      <c r="O154" s="275"/>
    </row>
    <row r="155" spans="15:15" hidden="1" x14ac:dyDescent="0.2"/>
    <row r="156" spans="15:15" hidden="1" x14ac:dyDescent="0.2"/>
    <row r="157" spans="15:15" hidden="1" x14ac:dyDescent="0.2"/>
    <row r="158" spans="15:15" hidden="1" x14ac:dyDescent="0.2"/>
    <row r="159" spans="15:15" hidden="1" x14ac:dyDescent="0.2"/>
    <row r="160" spans="15:15"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sheetData>
  <sheetProtection algorithmName="SHA-512" hashValue="8eVqk+dA1nEXI8snv8YPw7pEsxzxrrewEHmkr5AXviY5MVSZ0WA3Tt1FJ9asFjIv88kUOqesq1h6q+YmVKEx2Q==" saltValue="kCIcKImVn8B0K2K4bdeyvw==" spinCount="100000" sheet="1" objects="1" scenarios="1"/>
  <mergeCells count="100">
    <mergeCell ref="W115:Z115"/>
    <mergeCell ref="W114:Z114"/>
    <mergeCell ref="U109:V109"/>
    <mergeCell ref="W109:Z109"/>
    <mergeCell ref="X65:Y65"/>
    <mergeCell ref="U66:W66"/>
    <mergeCell ref="X66:Y66"/>
    <mergeCell ref="U67:W67"/>
    <mergeCell ref="X67:Y67"/>
    <mergeCell ref="U65:W65"/>
    <mergeCell ref="U110:V110"/>
    <mergeCell ref="W110:Z110"/>
    <mergeCell ref="U111:V111"/>
    <mergeCell ref="W111:Z111"/>
    <mergeCell ref="U115:V115"/>
    <mergeCell ref="U114:V114"/>
    <mergeCell ref="X57:Y57"/>
    <mergeCell ref="U58:W58"/>
    <mergeCell ref="X58:Y58"/>
    <mergeCell ref="U59:W59"/>
    <mergeCell ref="X59:Y59"/>
    <mergeCell ref="U112:V112"/>
    <mergeCell ref="W112:Z112"/>
    <mergeCell ref="U113:V113"/>
    <mergeCell ref="W113:Z113"/>
    <mergeCell ref="U108:V108"/>
    <mergeCell ref="W108:Z108"/>
    <mergeCell ref="X64:Y64"/>
    <mergeCell ref="AC48:AD48"/>
    <mergeCell ref="AC49:AD49"/>
    <mergeCell ref="U63:W63"/>
    <mergeCell ref="X63:Y63"/>
    <mergeCell ref="U64:W64"/>
    <mergeCell ref="AC52:AD52"/>
    <mergeCell ref="AC55:AD55"/>
    <mergeCell ref="AC54:AD54"/>
    <mergeCell ref="U60:W60"/>
    <mergeCell ref="X60:Y60"/>
    <mergeCell ref="U61:W61"/>
    <mergeCell ref="X61:Y61"/>
    <mergeCell ref="U62:W62"/>
    <mergeCell ref="X62:Y62"/>
    <mergeCell ref="U57:W57"/>
    <mergeCell ref="U104:Z104"/>
    <mergeCell ref="U105:V105"/>
    <mergeCell ref="W105:Z105"/>
    <mergeCell ref="U106:V106"/>
    <mergeCell ref="W106:Z106"/>
    <mergeCell ref="U107:V107"/>
    <mergeCell ref="W107:Z107"/>
    <mergeCell ref="AU44:AU45"/>
    <mergeCell ref="AT41:AU43"/>
    <mergeCell ref="H99:I99"/>
    <mergeCell ref="H98:I98"/>
    <mergeCell ref="H97:I97"/>
    <mergeCell ref="H96:I96"/>
    <mergeCell ref="AC45:AD45"/>
    <mergeCell ref="AC46:AD46"/>
    <mergeCell ref="AC47:AD47"/>
    <mergeCell ref="L44:M45"/>
    <mergeCell ref="C44:K44"/>
    <mergeCell ref="AC50:AD50"/>
    <mergeCell ref="AC51:AD51"/>
    <mergeCell ref="AC53:AD53"/>
    <mergeCell ref="C9:E9"/>
    <mergeCell ref="C74:J74"/>
    <mergeCell ref="I75:J75"/>
    <mergeCell ref="C58:H58"/>
    <mergeCell ref="H95:I95"/>
    <mergeCell ref="H94:I94"/>
    <mergeCell ref="C75:C76"/>
    <mergeCell ref="D75:H75"/>
    <mergeCell ref="H31:H32"/>
    <mergeCell ref="H30:N30"/>
    <mergeCell ref="K18:M18"/>
    <mergeCell ref="G31:G32"/>
    <mergeCell ref="E31:E32"/>
    <mergeCell ref="D31:D32"/>
    <mergeCell ref="C31:C32"/>
    <mergeCell ref="L50:M52"/>
    <mergeCell ref="H104:I104"/>
    <mergeCell ref="H103:I103"/>
    <mergeCell ref="H102:I102"/>
    <mergeCell ref="H101:I101"/>
    <mergeCell ref="H100:I100"/>
    <mergeCell ref="L54:M56"/>
    <mergeCell ref="C16:M16"/>
    <mergeCell ref="C17:M17"/>
    <mergeCell ref="K28:M28"/>
    <mergeCell ref="K27:M27"/>
    <mergeCell ref="K26:M26"/>
    <mergeCell ref="K25:M25"/>
    <mergeCell ref="K24:M24"/>
    <mergeCell ref="K23:M23"/>
    <mergeCell ref="K22:M22"/>
    <mergeCell ref="K21:M21"/>
    <mergeCell ref="K20:M20"/>
    <mergeCell ref="K19:M19"/>
    <mergeCell ref="L46:M48"/>
    <mergeCell ref="F31:F32"/>
  </mergeCells>
  <dataValidations count="9">
    <dataValidation type="list" operator="greaterThan" allowBlank="1" showInputMessage="1" showErrorMessage="1" sqref="J95:J104" xr:uid="{00000000-0002-0000-0100-000000000000}">
      <formula1>$AR$22:$AR$24</formula1>
    </dataValidation>
    <dataValidation operator="greaterThan" allowBlank="1" showInputMessage="1" showErrorMessage="1" sqref="C95:C104 F95:H104" xr:uid="{00000000-0002-0000-0100-000001000000}"/>
    <dataValidation type="date" operator="greaterThanOrEqual" allowBlank="1" showInputMessage="1" showErrorMessage="1" error="Date can only be today or later" sqref="E95:E104" xr:uid="{00000000-0002-0000-0100-000002000000}">
      <formula1>TODAY()</formula1>
    </dataValidation>
    <dataValidation type="whole" operator="greaterThanOrEqual" allowBlank="1" showInputMessage="1" showErrorMessage="1" sqref="AA46:AA55 G33:G42" xr:uid="{00000000-0002-0000-0100-000003000000}">
      <formula1>0</formula1>
    </dataValidation>
    <dataValidation type="textLength" operator="equal" allowBlank="1" showInputMessage="1" showErrorMessage="1" error="PIN  Number must be 4 characters in length" sqref="M33:M42" xr:uid="{00000000-0002-0000-0100-000004000000}">
      <formula1>4</formula1>
    </dataValidation>
    <dataValidation type="list" allowBlank="1" showInputMessage="1" showErrorMessage="1" error="Only one form of Outgoing Call Barring may be selected" sqref="L33:L42" xr:uid="{00000000-0002-0000-0100-000005000000}">
      <formula1>$AR$12:$AR$15</formula1>
    </dataValidation>
    <dataValidation type="list" allowBlank="1" showInputMessage="1" showErrorMessage="1" sqref="K33:K42 H33:H42 E60:L69 D61:D69" xr:uid="{00000000-0002-0000-0100-000006000000}">
      <formula1>$AR$8:$AR$9</formula1>
    </dataValidation>
    <dataValidation type="date" operator="greaterThan" allowBlank="1" showInputMessage="1" showErrorMessage="1" error="Required start date can't be today or earlier._x000a__x000a_Please enter as DD/MM/YYYY" sqref="E33:E42" xr:uid="{00000000-0002-0000-0100-000007000000}">
      <formula1>TODAY()</formula1>
    </dataValidation>
    <dataValidation type="date" operator="equal" allowBlank="1" showInputMessage="1" showErrorMessage="1" error="Date must be today's date._x000a_Enter as DD/MM/YYYY" sqref="E7" xr:uid="{00000000-0002-0000-0100-000008000000}">
      <formula1>TODAY()</formula1>
    </dataValidation>
  </dataValidations>
  <printOptions horizontalCentered="1"/>
  <pageMargins left="0.23622047244094491" right="0.23622047244094491" top="0.39370078740157483" bottom="0.43307086614173229" header="0.31496062992125984" footer="0.31496062992125984"/>
  <pageSetup paperSize="9" scale="47" orientation="landscape" r:id="rId1"/>
  <headerFooter>
    <oddFooter>&amp;C&amp;1#&amp;"Calibri"&amp;8&amp;K737373KCOM Commercial in Confidence</oddFooter>
  </headerFooter>
  <rowBreaks count="1" manualBreakCount="1">
    <brk id="56" max="14" man="1"/>
  </rowBreaks>
  <colBreaks count="1" manualBreakCount="1">
    <brk id="15" min="1" max="7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39997558519241921"/>
    <pageSetUpPr fitToPage="1"/>
  </sheetPr>
  <dimension ref="A1:XFB561"/>
  <sheetViews>
    <sheetView zoomScale="75" zoomScaleNormal="75" zoomScaleSheetLayoutView="10" workbookViewId="0"/>
  </sheetViews>
  <sheetFormatPr defaultColWidth="0" defaultRowHeight="14.25" zeroHeight="1" x14ac:dyDescent="0.2"/>
  <cols>
    <col min="1" max="1" width="3.28515625" style="148" customWidth="1"/>
    <col min="2" max="2" width="2.85546875" style="148" customWidth="1"/>
    <col min="3" max="3" width="21.28515625" style="148" customWidth="1"/>
    <col min="4" max="4" width="37" style="148" bestFit="1" customWidth="1"/>
    <col min="5" max="5" width="39.7109375" style="148" customWidth="1"/>
    <col min="6" max="6" width="21" style="148" customWidth="1"/>
    <col min="7" max="7" width="34.42578125" style="148" customWidth="1"/>
    <col min="8" max="8" width="21.42578125" style="148" customWidth="1"/>
    <col min="9" max="9" width="18.140625" style="148" customWidth="1"/>
    <col min="10" max="11" width="27.85546875" style="148" customWidth="1"/>
    <col min="12" max="12" width="33" style="148" customWidth="1"/>
    <col min="13" max="13" width="23" style="148" customWidth="1"/>
    <col min="14" max="14" width="27.5703125" style="148" customWidth="1"/>
    <col min="15" max="15" width="22.28515625" style="148" customWidth="1"/>
    <col min="16" max="16" width="0.140625" style="148" customWidth="1"/>
    <col min="17" max="17" width="11.7109375" style="486" customWidth="1"/>
    <col min="18" max="18" width="4.85546875" style="486" customWidth="1"/>
    <col min="19" max="19" width="14.7109375" style="486" hidden="1"/>
    <col min="20" max="20" width="17.85546875" style="486" hidden="1"/>
    <col min="21" max="21" width="6.85546875" style="148" hidden="1"/>
    <col min="22" max="22" width="16.85546875" style="148" hidden="1"/>
    <col min="23" max="23" width="15" style="148" hidden="1"/>
    <col min="24" max="24" width="14" style="148" hidden="1"/>
    <col min="25" max="25" width="18.42578125" style="148" hidden="1"/>
    <col min="26" max="26" width="16.42578125" style="148" hidden="1"/>
    <col min="27" max="27" width="13.7109375" style="148" hidden="1"/>
    <col min="28" max="28" width="16.7109375" style="148" hidden="1"/>
    <col min="29" max="29" width="23.7109375" style="148" hidden="1"/>
    <col min="30" max="31" width="14.28515625" style="148" hidden="1"/>
    <col min="32" max="51" width="9.140625" style="148" hidden="1"/>
    <col min="52" max="52" width="58.85546875" style="148" hidden="1"/>
    <col min="53" max="53" width="26.7109375" style="148" hidden="1"/>
    <col min="54" max="76" width="9.140625" style="148" hidden="1"/>
    <col min="77" max="77" width="15" style="148" hidden="1"/>
    <col min="78" max="78" width="14.28515625" style="148" hidden="1"/>
    <col min="79" max="89" width="9.140625" style="148" hidden="1"/>
    <col min="90" max="90" width="12.5703125" style="148" hidden="1"/>
    <col min="91" max="157" width="9.140625" style="148" hidden="1"/>
    <col min="158" max="16380" width="13.5703125" style="148" hidden="1"/>
    <col min="16381" max="16381" width="0.7109375" style="148" hidden="1"/>
    <col min="16382" max="16382" width="6" style="148" hidden="1"/>
    <col min="16383" max="16384" width="13.5703125" style="148" hidden="1"/>
  </cols>
  <sheetData>
    <row r="1" spans="2:144" ht="15" thickBot="1" x14ac:dyDescent="0.25">
      <c r="Q1" s="148"/>
      <c r="R1" s="148"/>
      <c r="X1" s="486"/>
      <c r="Y1" s="486"/>
      <c r="CJ1" s="486"/>
      <c r="CK1" s="486"/>
      <c r="CL1" s="486"/>
      <c r="CM1" s="486"/>
      <c r="CN1" s="486"/>
    </row>
    <row r="2" spans="2:144" ht="15" customHeight="1" thickTop="1" x14ac:dyDescent="0.55000000000000004">
      <c r="B2" s="278"/>
      <c r="C2" s="279"/>
      <c r="D2" s="279"/>
      <c r="E2" s="279"/>
      <c r="F2" s="279"/>
      <c r="G2" s="279"/>
      <c r="H2" s="279"/>
      <c r="I2" s="279"/>
      <c r="J2" s="279"/>
      <c r="K2" s="279"/>
      <c r="L2" s="279"/>
      <c r="M2" s="279"/>
      <c r="N2" s="279"/>
      <c r="O2" s="279"/>
      <c r="P2" s="279"/>
      <c r="Q2" s="487"/>
      <c r="X2" s="488" t="s">
        <v>224</v>
      </c>
      <c r="Y2" s="489"/>
      <c r="Z2" s="489"/>
      <c r="AA2" s="489"/>
      <c r="AB2" s="489"/>
      <c r="AC2" s="489"/>
      <c r="AD2" s="489"/>
      <c r="AE2" s="489"/>
      <c r="AF2" s="489"/>
      <c r="AG2" s="489"/>
      <c r="AH2" s="489"/>
      <c r="AI2" s="489"/>
      <c r="AJ2" s="489"/>
      <c r="AK2" s="489"/>
      <c r="AL2" s="489"/>
      <c r="AM2" s="489"/>
      <c r="AN2" s="489"/>
      <c r="AO2" s="489"/>
      <c r="AP2" s="489"/>
      <c r="AQ2" s="489"/>
      <c r="AR2" s="489"/>
      <c r="AS2" s="489"/>
      <c r="AT2" s="489"/>
      <c r="AU2" s="488" t="s">
        <v>225</v>
      </c>
      <c r="AV2" s="489"/>
      <c r="AW2" s="489"/>
      <c r="AX2" s="489"/>
      <c r="AY2" s="489"/>
      <c r="CJ2" s="486"/>
      <c r="CK2" s="486"/>
      <c r="CL2" s="486"/>
      <c r="CM2" s="486"/>
      <c r="CN2" s="486"/>
    </row>
    <row r="3" spans="2:144" ht="40.5" x14ac:dyDescent="0.25">
      <c r="B3" s="282"/>
      <c r="C3" s="275"/>
      <c r="E3" s="283" t="s">
        <v>1</v>
      </c>
      <c r="F3" s="490"/>
      <c r="G3" s="490"/>
      <c r="H3" s="490"/>
      <c r="I3" s="490"/>
      <c r="J3" s="490"/>
      <c r="K3" s="490"/>
      <c r="L3" s="275"/>
      <c r="M3" s="275"/>
      <c r="N3" s="275"/>
      <c r="O3" s="275"/>
      <c r="P3" s="275"/>
      <c r="Q3" s="491"/>
      <c r="X3" s="492" t="s">
        <v>226</v>
      </c>
      <c r="Y3" s="492"/>
      <c r="Z3" s="492"/>
      <c r="AA3" s="492"/>
      <c r="AB3" s="492"/>
      <c r="AC3" s="492"/>
      <c r="AD3" s="492"/>
      <c r="AE3" s="492"/>
      <c r="AF3" s="492"/>
      <c r="AG3" s="492"/>
      <c r="AH3" s="492"/>
      <c r="AI3" s="492"/>
      <c r="AJ3" s="492"/>
      <c r="AK3" s="492"/>
      <c r="AL3" s="492"/>
      <c r="AM3" s="492"/>
      <c r="AN3" s="492"/>
      <c r="AO3" s="492"/>
      <c r="AP3" s="492"/>
      <c r="AQ3" s="489"/>
      <c r="AR3" s="489"/>
      <c r="AS3" s="489"/>
      <c r="AT3" s="489"/>
      <c r="AU3" s="493" t="s">
        <v>80</v>
      </c>
      <c r="AY3" s="489"/>
      <c r="CJ3" s="486"/>
      <c r="CK3" s="486"/>
      <c r="CL3" s="486"/>
      <c r="CM3" s="486"/>
      <c r="CN3" s="486"/>
    </row>
    <row r="4" spans="2:144" ht="21" customHeight="1" x14ac:dyDescent="0.2">
      <c r="B4" s="282"/>
      <c r="C4" s="275"/>
      <c r="E4" s="1006" t="s">
        <v>200</v>
      </c>
      <c r="F4" s="490"/>
      <c r="G4" s="490"/>
      <c r="H4" s="490"/>
      <c r="I4" s="490"/>
      <c r="J4" s="490"/>
      <c r="K4" s="490"/>
      <c r="L4" s="275"/>
      <c r="M4" s="275"/>
      <c r="N4" s="275"/>
      <c r="O4" s="275"/>
      <c r="P4" s="275"/>
      <c r="Q4" s="491"/>
      <c r="X4" s="494" t="s">
        <v>2</v>
      </c>
      <c r="Y4" s="495" t="s">
        <v>45</v>
      </c>
      <c r="Z4" s="496" t="s">
        <v>142</v>
      </c>
      <c r="AA4" s="495" t="s">
        <v>117</v>
      </c>
      <c r="AB4" s="497" t="s">
        <v>47</v>
      </c>
      <c r="AC4" s="498" t="s">
        <v>48</v>
      </c>
      <c r="AD4" s="498" t="s">
        <v>89</v>
      </c>
      <c r="AE4" s="499" t="s">
        <v>90</v>
      </c>
      <c r="AF4" s="500" t="s">
        <v>143</v>
      </c>
      <c r="AG4" s="498" t="s">
        <v>91</v>
      </c>
      <c r="AH4" s="498" t="s">
        <v>92</v>
      </c>
      <c r="AI4" s="498" t="s">
        <v>94</v>
      </c>
      <c r="AJ4" s="499" t="s">
        <v>93</v>
      </c>
      <c r="AK4" s="499" t="s">
        <v>19</v>
      </c>
      <c r="AL4" s="499" t="s">
        <v>83</v>
      </c>
      <c r="AU4" s="489" t="s">
        <v>84</v>
      </c>
      <c r="CJ4" s="486"/>
      <c r="CK4" s="486"/>
      <c r="CL4" s="486"/>
      <c r="CM4" s="486"/>
      <c r="CN4" s="486"/>
    </row>
    <row r="5" spans="2:144" ht="16.5" customHeight="1" x14ac:dyDescent="0.2">
      <c r="B5" s="282"/>
      <c r="C5" s="275"/>
      <c r="E5" s="501" t="s">
        <v>263</v>
      </c>
      <c r="F5" s="501"/>
      <c r="G5" s="501"/>
      <c r="H5" s="501"/>
      <c r="I5" s="501"/>
      <c r="J5" s="501"/>
      <c r="K5" s="501"/>
      <c r="L5" s="275"/>
      <c r="M5" s="275"/>
      <c r="N5" s="275"/>
      <c r="O5" s="275"/>
      <c r="P5" s="275"/>
      <c r="Q5" s="491"/>
      <c r="X5" s="502">
        <f t="shared" ref="X5:X14" si="0">IF(D20="",1,2)</f>
        <v>1</v>
      </c>
      <c r="Y5" s="503">
        <f t="shared" ref="Y5:Y14" si="1">IF(E20="",1,2)</f>
        <v>1</v>
      </c>
      <c r="Z5" s="504">
        <f t="shared" ref="Z5:Z14" si="2">IF(F20="",1,2)</f>
        <v>1</v>
      </c>
      <c r="AA5" s="503">
        <f t="shared" ref="AA5:AA14" si="3">IF(G20="",1,2)</f>
        <v>1</v>
      </c>
      <c r="AB5" s="505">
        <f t="shared" ref="AB5:AB14" si="4">IF(H20="",1,2)</f>
        <v>1</v>
      </c>
      <c r="AC5" s="506">
        <f t="shared" ref="AC5:AC14" si="5">IF(I20="",1,2)</f>
        <v>1</v>
      </c>
      <c r="AD5" s="503" t="e">
        <f>IF(#REF!="",1,2)</f>
        <v>#REF!</v>
      </c>
      <c r="AE5" s="507">
        <f t="shared" ref="AE5:AE14" si="6">IF(K20="",1,2)</f>
        <v>1</v>
      </c>
      <c r="AF5" s="508">
        <f t="shared" ref="AF5:AF14" si="7">IF(L20="",1,2)</f>
        <v>2</v>
      </c>
      <c r="AG5" s="509">
        <f t="shared" ref="AG5:AG14" si="8">IF(D34="",1,2)</f>
        <v>1</v>
      </c>
      <c r="AH5" s="509">
        <f t="shared" ref="AH5:AH14" si="9">IF(E34="",1,2)</f>
        <v>1</v>
      </c>
      <c r="AI5" s="509">
        <f t="shared" ref="AI5:AI14" si="10">IF(F34="",1,2)</f>
        <v>2</v>
      </c>
      <c r="AJ5" s="507">
        <f t="shared" ref="AJ5:AJ14" si="11">IF(G34="",1,2)</f>
        <v>1</v>
      </c>
      <c r="AK5" s="510">
        <f t="shared" ref="AK5:AK14" si="12">IF(H34="",1,2)</f>
        <v>1</v>
      </c>
      <c r="AL5" s="510">
        <f t="shared" ref="AL5:AL14" si="13">IF(I34="",1,2)</f>
        <v>1</v>
      </c>
      <c r="AM5" s="148" t="e">
        <f>SUM(X5:AL5)</f>
        <v>#REF!</v>
      </c>
      <c r="AU5" s="489" t="s">
        <v>11</v>
      </c>
    </row>
    <row r="6" spans="2:144" x14ac:dyDescent="0.2">
      <c r="B6" s="282"/>
      <c r="C6" s="275"/>
      <c r="D6" s="501"/>
      <c r="E6" s="501"/>
      <c r="F6" s="501"/>
      <c r="G6" s="501"/>
      <c r="H6" s="501"/>
      <c r="I6" s="501"/>
      <c r="J6" s="501"/>
      <c r="K6" s="501"/>
      <c r="L6" s="275"/>
      <c r="M6" s="275"/>
      <c r="N6" s="275"/>
      <c r="O6" s="275"/>
      <c r="P6" s="275"/>
      <c r="Q6" s="491"/>
      <c r="X6" s="502">
        <f t="shared" si="0"/>
        <v>1</v>
      </c>
      <c r="Y6" s="503">
        <f t="shared" si="1"/>
        <v>1</v>
      </c>
      <c r="Z6" s="504">
        <f t="shared" si="2"/>
        <v>1</v>
      </c>
      <c r="AA6" s="503">
        <f t="shared" si="3"/>
        <v>1</v>
      </c>
      <c r="AB6" s="505">
        <f t="shared" si="4"/>
        <v>1</v>
      </c>
      <c r="AC6" s="506">
        <f t="shared" si="5"/>
        <v>1</v>
      </c>
      <c r="AD6" s="503" t="e">
        <f>IF(#REF!="",1,2)</f>
        <v>#REF!</v>
      </c>
      <c r="AE6" s="507">
        <f t="shared" si="6"/>
        <v>1</v>
      </c>
      <c r="AF6" s="508">
        <f t="shared" si="7"/>
        <v>2</v>
      </c>
      <c r="AG6" s="509">
        <f t="shared" si="8"/>
        <v>1</v>
      </c>
      <c r="AH6" s="509">
        <f t="shared" si="9"/>
        <v>1</v>
      </c>
      <c r="AI6" s="509">
        <f t="shared" si="10"/>
        <v>1</v>
      </c>
      <c r="AJ6" s="507">
        <f t="shared" si="11"/>
        <v>1</v>
      </c>
      <c r="AK6" s="510">
        <f t="shared" si="12"/>
        <v>1</v>
      </c>
      <c r="AL6" s="510">
        <f t="shared" si="13"/>
        <v>1</v>
      </c>
      <c r="AM6" s="148" t="e">
        <f t="shared" ref="AM6:AM14" si="14">SUM(X6:AL6)</f>
        <v>#REF!</v>
      </c>
      <c r="AN6" s="275"/>
      <c r="AO6" s="275"/>
      <c r="AP6" s="275"/>
      <c r="AQ6" s="275"/>
      <c r="AR6" s="275"/>
      <c r="AS6" s="275"/>
      <c r="AT6" s="275"/>
      <c r="AU6" s="511" t="s">
        <v>12</v>
      </c>
      <c r="AY6" s="275"/>
      <c r="AZ6" s="275"/>
      <c r="BA6" s="275"/>
      <c r="BB6" s="275"/>
      <c r="DL6" s="275"/>
      <c r="DM6" s="275"/>
      <c r="DN6" s="275"/>
      <c r="DO6" s="275"/>
      <c r="DP6" s="275"/>
      <c r="DQ6" s="275"/>
      <c r="DR6" s="275"/>
      <c r="DS6" s="275"/>
      <c r="DT6" s="275"/>
      <c r="DU6" s="275"/>
      <c r="DV6" s="275"/>
      <c r="DW6" s="275"/>
    </row>
    <row r="7" spans="2:144" ht="6.75" customHeight="1" x14ac:dyDescent="0.2">
      <c r="B7" s="282"/>
      <c r="C7" s="275"/>
      <c r="D7" s="275"/>
      <c r="E7" s="275"/>
      <c r="F7" s="275"/>
      <c r="G7" s="275"/>
      <c r="H7" s="275"/>
      <c r="I7" s="275"/>
      <c r="J7" s="275"/>
      <c r="K7" s="275"/>
      <c r="L7" s="275"/>
      <c r="M7" s="275"/>
      <c r="N7" s="275"/>
      <c r="O7" s="275"/>
      <c r="P7" s="275"/>
      <c r="Q7" s="491"/>
      <c r="X7" s="502">
        <f t="shared" si="0"/>
        <v>1</v>
      </c>
      <c r="Y7" s="503">
        <f t="shared" si="1"/>
        <v>1</v>
      </c>
      <c r="Z7" s="504">
        <f t="shared" si="2"/>
        <v>1</v>
      </c>
      <c r="AA7" s="503">
        <f t="shared" si="3"/>
        <v>1</v>
      </c>
      <c r="AB7" s="505">
        <f t="shared" si="4"/>
        <v>1</v>
      </c>
      <c r="AC7" s="506">
        <f t="shared" si="5"/>
        <v>1</v>
      </c>
      <c r="AD7" s="503" t="e">
        <f>IF(#REF!="",1,2)</f>
        <v>#REF!</v>
      </c>
      <c r="AE7" s="507">
        <f t="shared" si="6"/>
        <v>1</v>
      </c>
      <c r="AF7" s="508">
        <f t="shared" si="7"/>
        <v>2</v>
      </c>
      <c r="AG7" s="509">
        <f t="shared" si="8"/>
        <v>1</v>
      </c>
      <c r="AH7" s="509">
        <f t="shared" si="9"/>
        <v>1</v>
      </c>
      <c r="AI7" s="509">
        <f t="shared" si="10"/>
        <v>1</v>
      </c>
      <c r="AJ7" s="507">
        <f t="shared" si="11"/>
        <v>1</v>
      </c>
      <c r="AK7" s="510">
        <f t="shared" si="12"/>
        <v>1</v>
      </c>
      <c r="AL7" s="510">
        <f t="shared" si="13"/>
        <v>1</v>
      </c>
      <c r="AM7" s="148" t="e">
        <f t="shared" si="14"/>
        <v>#REF!</v>
      </c>
      <c r="AN7" s="275"/>
      <c r="AO7" s="275"/>
      <c r="AP7" s="275"/>
      <c r="AQ7" s="275"/>
      <c r="AR7" s="275"/>
      <c r="AS7" s="275"/>
      <c r="AT7" s="275"/>
      <c r="AU7" s="493" t="s">
        <v>81</v>
      </c>
      <c r="AY7" s="275"/>
      <c r="AZ7" s="275"/>
      <c r="BA7" s="275"/>
      <c r="BB7" s="275"/>
      <c r="DL7" s="275"/>
      <c r="DM7" s="275"/>
      <c r="DN7" s="275"/>
      <c r="DO7" s="275"/>
      <c r="DP7" s="275"/>
      <c r="DQ7" s="275"/>
      <c r="DR7" s="275"/>
      <c r="DS7" s="275"/>
      <c r="DT7" s="275"/>
      <c r="DU7" s="275"/>
      <c r="DV7" s="275"/>
      <c r="DW7" s="275"/>
    </row>
    <row r="8" spans="2:144" ht="6.75" customHeight="1" x14ac:dyDescent="0.2">
      <c r="B8" s="282"/>
      <c r="C8" s="275"/>
      <c r="D8" s="275"/>
      <c r="E8" s="275"/>
      <c r="F8" s="275"/>
      <c r="G8" s="275"/>
      <c r="H8" s="275"/>
      <c r="I8" s="275"/>
      <c r="J8" s="275"/>
      <c r="K8" s="275"/>
      <c r="L8" s="275"/>
      <c r="M8" s="275"/>
      <c r="N8" s="275"/>
      <c r="O8" s="275"/>
      <c r="P8" s="275"/>
      <c r="Q8" s="491"/>
      <c r="X8" s="502">
        <f t="shared" si="0"/>
        <v>1</v>
      </c>
      <c r="Y8" s="503">
        <f t="shared" si="1"/>
        <v>1</v>
      </c>
      <c r="Z8" s="504">
        <f t="shared" si="2"/>
        <v>1</v>
      </c>
      <c r="AA8" s="503">
        <f t="shared" si="3"/>
        <v>1</v>
      </c>
      <c r="AB8" s="505">
        <f t="shared" si="4"/>
        <v>1</v>
      </c>
      <c r="AC8" s="506">
        <f t="shared" si="5"/>
        <v>1</v>
      </c>
      <c r="AD8" s="503" t="e">
        <f>IF(#REF!="",1,2)</f>
        <v>#REF!</v>
      </c>
      <c r="AE8" s="507">
        <f t="shared" si="6"/>
        <v>1</v>
      </c>
      <c r="AF8" s="508">
        <f t="shared" si="7"/>
        <v>2</v>
      </c>
      <c r="AG8" s="509">
        <f t="shared" si="8"/>
        <v>1</v>
      </c>
      <c r="AH8" s="509">
        <f t="shared" si="9"/>
        <v>1</v>
      </c>
      <c r="AI8" s="509">
        <f t="shared" si="10"/>
        <v>1</v>
      </c>
      <c r="AJ8" s="507">
        <f t="shared" si="11"/>
        <v>1</v>
      </c>
      <c r="AK8" s="510">
        <f t="shared" si="12"/>
        <v>1</v>
      </c>
      <c r="AL8" s="510">
        <f t="shared" si="13"/>
        <v>1</v>
      </c>
      <c r="AM8" s="148" t="e">
        <f t="shared" si="14"/>
        <v>#REF!</v>
      </c>
      <c r="AN8" s="512"/>
      <c r="AO8" s="512"/>
      <c r="AP8" s="512"/>
      <c r="AQ8" s="512"/>
      <c r="AR8" s="512"/>
      <c r="AS8" s="512"/>
      <c r="AT8" s="513"/>
      <c r="AU8" s="514" t="s">
        <v>84</v>
      </c>
      <c r="AV8" s="489"/>
      <c r="AW8" s="489"/>
      <c r="AY8" s="275"/>
      <c r="AZ8" s="275"/>
      <c r="BA8" s="275"/>
      <c r="BB8" s="275"/>
      <c r="DL8" s="275"/>
      <c r="DM8" s="275"/>
      <c r="DN8" s="275"/>
      <c r="DO8" s="275"/>
      <c r="DP8" s="275"/>
      <c r="DQ8" s="275"/>
      <c r="DR8" s="275"/>
      <c r="DS8" s="275"/>
      <c r="DT8" s="275"/>
      <c r="DU8" s="275"/>
      <c r="DV8" s="275"/>
      <c r="DW8" s="275"/>
    </row>
    <row r="9" spans="2:144" ht="17.25" customHeight="1" x14ac:dyDescent="0.2">
      <c r="B9" s="282"/>
      <c r="C9" s="917" t="s">
        <v>0</v>
      </c>
      <c r="D9" s="515"/>
      <c r="E9" s="275"/>
      <c r="F9" s="275"/>
      <c r="G9" s="275"/>
      <c r="H9" s="275"/>
      <c r="I9" s="275"/>
      <c r="J9" s="275"/>
      <c r="K9" s="275"/>
      <c r="L9" s="275"/>
      <c r="M9" s="275"/>
      <c r="N9" s="275"/>
      <c r="O9" s="275"/>
      <c r="P9" s="275"/>
      <c r="Q9" s="491"/>
      <c r="X9" s="502">
        <f t="shared" si="0"/>
        <v>1</v>
      </c>
      <c r="Y9" s="503">
        <f t="shared" si="1"/>
        <v>1</v>
      </c>
      <c r="Z9" s="504">
        <f t="shared" si="2"/>
        <v>1</v>
      </c>
      <c r="AA9" s="503">
        <f t="shared" si="3"/>
        <v>1</v>
      </c>
      <c r="AB9" s="505">
        <f t="shared" si="4"/>
        <v>1</v>
      </c>
      <c r="AC9" s="506">
        <f t="shared" si="5"/>
        <v>1</v>
      </c>
      <c r="AD9" s="503" t="e">
        <f>IF(#REF!="",1,2)</f>
        <v>#REF!</v>
      </c>
      <c r="AE9" s="507">
        <f t="shared" si="6"/>
        <v>1</v>
      </c>
      <c r="AF9" s="508">
        <f t="shared" si="7"/>
        <v>2</v>
      </c>
      <c r="AG9" s="509">
        <f t="shared" si="8"/>
        <v>1</v>
      </c>
      <c r="AH9" s="509">
        <f t="shared" si="9"/>
        <v>1</v>
      </c>
      <c r="AI9" s="509">
        <f t="shared" si="10"/>
        <v>1</v>
      </c>
      <c r="AJ9" s="507">
        <f t="shared" si="11"/>
        <v>1</v>
      </c>
      <c r="AK9" s="510">
        <f t="shared" si="12"/>
        <v>1</v>
      </c>
      <c r="AL9" s="510">
        <f t="shared" si="13"/>
        <v>1</v>
      </c>
      <c r="AM9" s="148" t="e">
        <f t="shared" si="14"/>
        <v>#REF!</v>
      </c>
      <c r="AN9" s="516"/>
      <c r="AO9" s="516"/>
      <c r="AP9" s="516"/>
      <c r="AQ9" s="275"/>
      <c r="AR9" s="275"/>
      <c r="AS9" s="275"/>
      <c r="AT9" s="275"/>
      <c r="AU9" s="511" t="s">
        <v>79</v>
      </c>
      <c r="AV9" s="489">
        <v>0</v>
      </c>
      <c r="AW9" s="489">
        <v>12</v>
      </c>
      <c r="AY9" s="275"/>
      <c r="AZ9" s="275"/>
      <c r="BA9" s="275"/>
      <c r="BB9" s="362"/>
      <c r="CU9" s="517"/>
      <c r="DL9" s="518"/>
      <c r="DM9" s="518"/>
      <c r="DN9" s="275"/>
      <c r="DO9" s="275"/>
      <c r="DP9" s="275"/>
      <c r="DQ9" s="518"/>
      <c r="DR9" s="275"/>
      <c r="DS9" s="518"/>
      <c r="DT9" s="275"/>
      <c r="DU9" s="518"/>
      <c r="DV9" s="275"/>
      <c r="DW9" s="519"/>
      <c r="DZ9" s="519"/>
    </row>
    <row r="10" spans="2:144" x14ac:dyDescent="0.2">
      <c r="B10" s="282"/>
      <c r="C10" s="275"/>
      <c r="D10" s="275"/>
      <c r="E10" s="275"/>
      <c r="F10" s="275"/>
      <c r="G10" s="275"/>
      <c r="H10" s="275"/>
      <c r="I10" s="275"/>
      <c r="J10" s="275"/>
      <c r="K10" s="275"/>
      <c r="L10" s="275"/>
      <c r="M10" s="275"/>
      <c r="N10" s="275"/>
      <c r="O10" s="275"/>
      <c r="P10" s="275"/>
      <c r="Q10" s="491"/>
      <c r="X10" s="502">
        <f t="shared" si="0"/>
        <v>1</v>
      </c>
      <c r="Y10" s="503">
        <f t="shared" si="1"/>
        <v>1</v>
      </c>
      <c r="Z10" s="504">
        <f t="shared" si="2"/>
        <v>1</v>
      </c>
      <c r="AA10" s="503">
        <f t="shared" si="3"/>
        <v>1</v>
      </c>
      <c r="AB10" s="505">
        <f t="shared" si="4"/>
        <v>1</v>
      </c>
      <c r="AC10" s="506">
        <f t="shared" si="5"/>
        <v>1</v>
      </c>
      <c r="AD10" s="503" t="e">
        <f>IF(#REF!="",1,2)</f>
        <v>#REF!</v>
      </c>
      <c r="AE10" s="507">
        <f t="shared" si="6"/>
        <v>1</v>
      </c>
      <c r="AF10" s="508">
        <f t="shared" si="7"/>
        <v>2</v>
      </c>
      <c r="AG10" s="509">
        <f t="shared" si="8"/>
        <v>1</v>
      </c>
      <c r="AH10" s="509">
        <f t="shared" si="9"/>
        <v>1</v>
      </c>
      <c r="AI10" s="509">
        <f t="shared" si="10"/>
        <v>1</v>
      </c>
      <c r="AJ10" s="507">
        <f t="shared" si="11"/>
        <v>1</v>
      </c>
      <c r="AK10" s="510">
        <f t="shared" si="12"/>
        <v>1</v>
      </c>
      <c r="AL10" s="510">
        <f t="shared" si="13"/>
        <v>1</v>
      </c>
      <c r="AM10" s="148" t="e">
        <f t="shared" si="14"/>
        <v>#REF!</v>
      </c>
      <c r="AN10" s="520"/>
      <c r="AO10" s="520"/>
      <c r="AP10" s="520"/>
      <c r="AQ10" s="520"/>
      <c r="AR10" s="520"/>
      <c r="AS10" s="520"/>
      <c r="AT10" s="520"/>
      <c r="AU10" s="521" t="s">
        <v>15</v>
      </c>
      <c r="AV10" s="489">
        <v>0</v>
      </c>
      <c r="AW10" s="489">
        <v>12</v>
      </c>
      <c r="AY10" s="520"/>
      <c r="AZ10" s="520"/>
      <c r="BA10" s="520"/>
      <c r="BB10" s="520"/>
      <c r="CU10" s="517"/>
      <c r="DL10" s="512"/>
      <c r="DM10" s="512"/>
      <c r="DN10" s="275"/>
      <c r="DO10" s="275"/>
      <c r="DP10" s="275"/>
      <c r="DQ10" s="522"/>
      <c r="DR10" s="275"/>
      <c r="DS10" s="522"/>
      <c r="DT10" s="275"/>
      <c r="DU10" s="522"/>
      <c r="DV10" s="275"/>
      <c r="DW10" s="517"/>
      <c r="DZ10" s="523"/>
    </row>
    <row r="11" spans="2:144" ht="19.5" customHeight="1" x14ac:dyDescent="0.2">
      <c r="B11" s="282"/>
      <c r="C11" s="933" t="s">
        <v>6</v>
      </c>
      <c r="D11" s="916"/>
      <c r="E11" s="275"/>
      <c r="F11" s="275"/>
      <c r="G11" s="275"/>
      <c r="H11" s="275"/>
      <c r="I11" s="275"/>
      <c r="J11" s="275"/>
      <c r="K11" s="275"/>
      <c r="L11" s="275"/>
      <c r="M11" s="275"/>
      <c r="N11" s="275"/>
      <c r="O11" s="275"/>
      <c r="P11" s="275"/>
      <c r="Q11" s="491"/>
      <c r="X11" s="502">
        <f t="shared" si="0"/>
        <v>1</v>
      </c>
      <c r="Y11" s="503">
        <f t="shared" si="1"/>
        <v>1</v>
      </c>
      <c r="Z11" s="504">
        <f t="shared" si="2"/>
        <v>1</v>
      </c>
      <c r="AA11" s="503">
        <f t="shared" si="3"/>
        <v>1</v>
      </c>
      <c r="AB11" s="505">
        <f t="shared" si="4"/>
        <v>1</v>
      </c>
      <c r="AC11" s="506">
        <f t="shared" si="5"/>
        <v>1</v>
      </c>
      <c r="AD11" s="503" t="e">
        <f>IF(#REF!="",1,2)</f>
        <v>#REF!</v>
      </c>
      <c r="AE11" s="507">
        <f t="shared" si="6"/>
        <v>1</v>
      </c>
      <c r="AF11" s="508">
        <f t="shared" si="7"/>
        <v>2</v>
      </c>
      <c r="AG11" s="509">
        <f t="shared" si="8"/>
        <v>1</v>
      </c>
      <c r="AH11" s="509">
        <f t="shared" si="9"/>
        <v>1</v>
      </c>
      <c r="AI11" s="509">
        <f t="shared" si="10"/>
        <v>1</v>
      </c>
      <c r="AJ11" s="507">
        <f t="shared" si="11"/>
        <v>1</v>
      </c>
      <c r="AK11" s="510">
        <f t="shared" si="12"/>
        <v>1</v>
      </c>
      <c r="AL11" s="510">
        <f t="shared" si="13"/>
        <v>1</v>
      </c>
      <c r="AM11" s="148" t="e">
        <f t="shared" si="14"/>
        <v>#REF!</v>
      </c>
      <c r="AN11" s="512"/>
      <c r="AO11" s="512"/>
      <c r="AP11" s="512"/>
      <c r="AQ11" s="512"/>
      <c r="AR11" s="512"/>
      <c r="AS11" s="512"/>
      <c r="AT11" s="512"/>
      <c r="AU11" s="521" t="s">
        <v>108</v>
      </c>
      <c r="AV11" s="489">
        <f>18/12</f>
        <v>1.5</v>
      </c>
      <c r="AW11" s="489">
        <v>12</v>
      </c>
      <c r="AY11" s="512"/>
      <c r="AZ11" s="512"/>
      <c r="BA11" s="512"/>
      <c r="BB11" s="512"/>
      <c r="CU11" s="524"/>
      <c r="DL11" s="512"/>
      <c r="DM11" s="512"/>
      <c r="DN11" s="275"/>
      <c r="DO11" s="275"/>
      <c r="DP11" s="275"/>
      <c r="DQ11" s="522"/>
      <c r="DR11" s="275"/>
      <c r="DS11" s="522"/>
      <c r="DT11" s="275"/>
      <c r="DU11" s="522"/>
      <c r="DV11" s="275"/>
      <c r="DW11" s="517"/>
      <c r="DZ11" s="523"/>
    </row>
    <row r="12" spans="2:144" x14ac:dyDescent="0.2">
      <c r="B12" s="282"/>
      <c r="C12" s="979" t="s">
        <v>3</v>
      </c>
      <c r="D12" s="309" t="s">
        <v>265</v>
      </c>
      <c r="E12" s="275"/>
      <c r="F12" s="275"/>
      <c r="G12" s="275"/>
      <c r="H12" s="275"/>
      <c r="I12" s="275"/>
      <c r="J12" s="275"/>
      <c r="K12" s="275"/>
      <c r="L12" s="275"/>
      <c r="M12" s="275"/>
      <c r="N12" s="275"/>
      <c r="O12" s="275"/>
      <c r="P12" s="275"/>
      <c r="Q12" s="491"/>
      <c r="X12" s="502">
        <f t="shared" si="0"/>
        <v>1</v>
      </c>
      <c r="Y12" s="503">
        <f t="shared" si="1"/>
        <v>1</v>
      </c>
      <c r="Z12" s="504">
        <f t="shared" si="2"/>
        <v>1</v>
      </c>
      <c r="AA12" s="503">
        <f t="shared" si="3"/>
        <v>1</v>
      </c>
      <c r="AB12" s="505">
        <f t="shared" si="4"/>
        <v>1</v>
      </c>
      <c r="AC12" s="506">
        <f t="shared" si="5"/>
        <v>1</v>
      </c>
      <c r="AD12" s="503" t="e">
        <f>IF(#REF!="",1,2)</f>
        <v>#REF!</v>
      </c>
      <c r="AE12" s="507">
        <f t="shared" si="6"/>
        <v>1</v>
      </c>
      <c r="AF12" s="508">
        <f t="shared" si="7"/>
        <v>2</v>
      </c>
      <c r="AG12" s="509">
        <f t="shared" si="8"/>
        <v>1</v>
      </c>
      <c r="AH12" s="509">
        <f t="shared" si="9"/>
        <v>1</v>
      </c>
      <c r="AI12" s="509">
        <f t="shared" si="10"/>
        <v>1</v>
      </c>
      <c r="AJ12" s="507">
        <f t="shared" si="11"/>
        <v>1</v>
      </c>
      <c r="AK12" s="510">
        <f t="shared" si="12"/>
        <v>1</v>
      </c>
      <c r="AL12" s="510">
        <f t="shared" si="13"/>
        <v>1</v>
      </c>
      <c r="AM12" s="148" t="e">
        <f t="shared" si="14"/>
        <v>#REF!</v>
      </c>
      <c r="AN12" s="525"/>
      <c r="AO12" s="525"/>
      <c r="AP12" s="525"/>
      <c r="AQ12" s="525"/>
      <c r="AR12" s="525"/>
      <c r="AS12" s="525"/>
      <c r="AT12" s="525"/>
      <c r="AU12" s="521" t="s">
        <v>16</v>
      </c>
      <c r="AV12" s="489">
        <f>18/12</f>
        <v>1.5</v>
      </c>
      <c r="AW12" s="489">
        <v>12</v>
      </c>
      <c r="AY12" s="525"/>
      <c r="AZ12" s="525"/>
      <c r="BA12" s="512"/>
      <c r="BB12" s="486"/>
      <c r="CU12" s="524"/>
      <c r="DL12" s="512"/>
      <c r="DM12" s="512"/>
      <c r="DN12" s="275"/>
      <c r="DO12" s="275"/>
      <c r="DP12" s="275"/>
      <c r="DQ12" s="522"/>
      <c r="DR12" s="275"/>
      <c r="DS12" s="522"/>
      <c r="DT12" s="275"/>
      <c r="DU12" s="522"/>
      <c r="DV12" s="275"/>
      <c r="DW12" s="517"/>
      <c r="DZ12" s="523"/>
    </row>
    <row r="13" spans="2:144" ht="20.25" customHeight="1" x14ac:dyDescent="0.2">
      <c r="B13" s="282"/>
      <c r="C13" s="979" t="s">
        <v>40</v>
      </c>
      <c r="D13" s="309"/>
      <c r="E13" s="275"/>
      <c r="H13" s="275"/>
      <c r="I13" s="275"/>
      <c r="J13" s="275"/>
      <c r="K13" s="928" t="s">
        <v>266</v>
      </c>
      <c r="L13" s="929"/>
      <c r="M13" s="275"/>
      <c r="N13" s="275"/>
      <c r="O13" s="275"/>
      <c r="P13" s="275"/>
      <c r="Q13" s="491"/>
      <c r="X13" s="502">
        <f t="shared" si="0"/>
        <v>1</v>
      </c>
      <c r="Y13" s="503">
        <f t="shared" si="1"/>
        <v>1</v>
      </c>
      <c r="Z13" s="504">
        <f t="shared" si="2"/>
        <v>1</v>
      </c>
      <c r="AA13" s="503">
        <f t="shared" si="3"/>
        <v>1</v>
      </c>
      <c r="AB13" s="505">
        <f t="shared" si="4"/>
        <v>1</v>
      </c>
      <c r="AC13" s="506">
        <f t="shared" si="5"/>
        <v>1</v>
      </c>
      <c r="AD13" s="503" t="e">
        <f>IF(#REF!="",1,2)</f>
        <v>#REF!</v>
      </c>
      <c r="AE13" s="507">
        <f t="shared" si="6"/>
        <v>1</v>
      </c>
      <c r="AF13" s="508">
        <f t="shared" si="7"/>
        <v>2</v>
      </c>
      <c r="AG13" s="509">
        <f t="shared" si="8"/>
        <v>1</v>
      </c>
      <c r="AH13" s="509">
        <f t="shared" si="9"/>
        <v>1</v>
      </c>
      <c r="AI13" s="509">
        <f t="shared" si="10"/>
        <v>1</v>
      </c>
      <c r="AJ13" s="507">
        <f t="shared" si="11"/>
        <v>1</v>
      </c>
      <c r="AK13" s="510">
        <f t="shared" si="12"/>
        <v>1</v>
      </c>
      <c r="AL13" s="510">
        <f t="shared" si="13"/>
        <v>1</v>
      </c>
      <c r="AM13" s="148" t="e">
        <f t="shared" si="14"/>
        <v>#REF!</v>
      </c>
      <c r="AN13" s="525"/>
      <c r="AO13" s="525"/>
      <c r="AP13" s="525"/>
      <c r="AQ13" s="525"/>
      <c r="AR13" s="525"/>
      <c r="AS13" s="525"/>
      <c r="AT13" s="525"/>
      <c r="AU13" s="525"/>
      <c r="AV13" s="525"/>
      <c r="AW13" s="525"/>
      <c r="AX13" s="525"/>
      <c r="AY13" s="525"/>
      <c r="AZ13" s="525"/>
      <c r="BA13" s="512"/>
      <c r="BB13" s="486"/>
      <c r="CU13" s="524"/>
      <c r="DL13" s="512"/>
      <c r="DM13" s="512"/>
      <c r="DN13" s="275"/>
      <c r="DO13" s="275"/>
      <c r="DP13" s="275"/>
      <c r="DQ13" s="522"/>
      <c r="DR13" s="275"/>
      <c r="DS13" s="522"/>
      <c r="DT13" s="275"/>
      <c r="DU13" s="522"/>
      <c r="DV13" s="275"/>
      <c r="DW13" s="517"/>
      <c r="DZ13" s="523"/>
    </row>
    <row r="14" spans="2:144" ht="20.25" customHeight="1" x14ac:dyDescent="0.2">
      <c r="B14" s="282"/>
      <c r="C14" s="979" t="s">
        <v>4</v>
      </c>
      <c r="D14" s="309"/>
      <c r="E14" s="275"/>
      <c r="H14" s="275"/>
      <c r="I14" s="275"/>
      <c r="J14" s="275"/>
      <c r="K14" s="979" t="s">
        <v>210</v>
      </c>
      <c r="L14" s="314"/>
      <c r="M14" s="275"/>
      <c r="N14" s="275"/>
      <c r="O14" s="275"/>
      <c r="P14" s="275"/>
      <c r="Q14" s="491"/>
      <c r="X14" s="502">
        <f t="shared" si="0"/>
        <v>1</v>
      </c>
      <c r="Y14" s="503">
        <f t="shared" si="1"/>
        <v>1</v>
      </c>
      <c r="Z14" s="504">
        <f t="shared" si="2"/>
        <v>1</v>
      </c>
      <c r="AA14" s="503">
        <f t="shared" si="3"/>
        <v>1</v>
      </c>
      <c r="AB14" s="505">
        <f t="shared" si="4"/>
        <v>1</v>
      </c>
      <c r="AC14" s="506">
        <f t="shared" si="5"/>
        <v>1</v>
      </c>
      <c r="AD14" s="503" t="e">
        <f>IF(#REF!="",1,2)</f>
        <v>#REF!</v>
      </c>
      <c r="AE14" s="507">
        <f t="shared" si="6"/>
        <v>1</v>
      </c>
      <c r="AF14" s="508">
        <f t="shared" si="7"/>
        <v>2</v>
      </c>
      <c r="AG14" s="509">
        <f t="shared" si="8"/>
        <v>1</v>
      </c>
      <c r="AH14" s="509">
        <f t="shared" si="9"/>
        <v>1</v>
      </c>
      <c r="AI14" s="509">
        <f t="shared" si="10"/>
        <v>1</v>
      </c>
      <c r="AJ14" s="507">
        <f t="shared" si="11"/>
        <v>1</v>
      </c>
      <c r="AK14" s="510">
        <f t="shared" si="12"/>
        <v>1</v>
      </c>
      <c r="AL14" s="510">
        <f t="shared" si="13"/>
        <v>1</v>
      </c>
      <c r="AM14" s="148" t="e">
        <f t="shared" si="14"/>
        <v>#REF!</v>
      </c>
      <c r="AN14" s="525"/>
      <c r="AO14" s="525"/>
      <c r="AP14" s="525"/>
      <c r="AQ14" s="525"/>
      <c r="AR14" s="525"/>
      <c r="AS14" s="525"/>
      <c r="AT14" s="525"/>
      <c r="AU14" s="148" t="s">
        <v>34</v>
      </c>
      <c r="AV14" s="525"/>
      <c r="AW14" s="525"/>
      <c r="AX14" s="525"/>
      <c r="AY14" s="525"/>
      <c r="AZ14" s="391" t="s">
        <v>277</v>
      </c>
      <c r="BA14" s="392"/>
      <c r="BB14" s="486"/>
      <c r="CU14" s="524"/>
      <c r="DL14" s="512"/>
      <c r="DM14" s="512"/>
      <c r="DN14" s="275"/>
      <c r="DO14" s="275"/>
      <c r="DP14" s="275"/>
      <c r="DQ14" s="522"/>
      <c r="DR14" s="275"/>
      <c r="DS14" s="522"/>
      <c r="DT14" s="275"/>
      <c r="DU14" s="522"/>
      <c r="DV14" s="275"/>
      <c r="DW14" s="517"/>
      <c r="DZ14" s="523"/>
    </row>
    <row r="15" spans="2:144" ht="20.25" customHeight="1" x14ac:dyDescent="0.2">
      <c r="B15" s="282"/>
      <c r="C15" s="979" t="s">
        <v>5</v>
      </c>
      <c r="D15" s="526"/>
      <c r="E15" s="275"/>
      <c r="H15" s="275"/>
      <c r="I15" s="275"/>
      <c r="J15" s="275"/>
      <c r="K15" s="970" t="s">
        <v>211</v>
      </c>
      <c r="L15" s="527"/>
      <c r="M15" s="275"/>
      <c r="N15" s="275"/>
      <c r="O15" s="275"/>
      <c r="P15" s="275"/>
      <c r="Q15" s="491"/>
      <c r="AE15" s="486"/>
      <c r="AF15" s="486"/>
      <c r="AG15" s="486"/>
      <c r="AH15" s="486"/>
      <c r="AN15" s="512"/>
      <c r="AO15" s="512"/>
      <c r="AP15" s="512"/>
      <c r="AQ15" s="512"/>
      <c r="AR15" s="512"/>
      <c r="AS15" s="512"/>
      <c r="AT15" s="512"/>
      <c r="AU15" s="148" t="s">
        <v>158</v>
      </c>
      <c r="AV15" s="512"/>
      <c r="AW15" s="512"/>
      <c r="AX15" s="512"/>
      <c r="AY15" s="512"/>
      <c r="AZ15" s="200" t="s">
        <v>278</v>
      </c>
      <c r="BA15" s="200"/>
      <c r="BB15" s="489"/>
      <c r="CU15" s="524"/>
      <c r="DL15" s="512"/>
      <c r="DM15" s="512"/>
      <c r="DN15" s="275"/>
      <c r="DO15" s="275"/>
      <c r="DP15" s="275"/>
      <c r="DQ15" s="522"/>
      <c r="DR15" s="275"/>
      <c r="DS15" s="522"/>
      <c r="DT15" s="275"/>
      <c r="DU15" s="522"/>
      <c r="DV15" s="275"/>
      <c r="DW15" s="517"/>
      <c r="DZ15" s="523"/>
    </row>
    <row r="16" spans="2:144" s="489" customFormat="1" ht="20.25" customHeight="1" x14ac:dyDescent="0.2">
      <c r="B16" s="282"/>
      <c r="C16" s="970" t="s">
        <v>111</v>
      </c>
      <c r="D16" s="318" t="s">
        <v>297</v>
      </c>
      <c r="E16" s="275"/>
      <c r="F16" s="148"/>
      <c r="G16" s="148"/>
      <c r="H16" s="275"/>
      <c r="I16" s="275"/>
      <c r="J16" s="275"/>
      <c r="K16" s="970" t="s">
        <v>212</v>
      </c>
      <c r="L16" s="527"/>
      <c r="M16" s="275"/>
      <c r="N16" s="275"/>
      <c r="O16" s="275"/>
      <c r="P16" s="275"/>
      <c r="Q16" s="156"/>
      <c r="X16" s="528" t="s">
        <v>287</v>
      </c>
      <c r="Y16" s="529"/>
      <c r="Z16" s="529"/>
      <c r="AA16" s="529"/>
      <c r="AB16" s="529"/>
      <c r="AC16" s="529"/>
      <c r="AD16" s="529"/>
      <c r="AE16" s="530"/>
      <c r="AF16" s="530"/>
      <c r="AG16" s="530"/>
      <c r="AH16" s="530"/>
      <c r="AI16" s="530"/>
      <c r="AJ16" s="530"/>
      <c r="AK16" s="530"/>
      <c r="AL16" s="530"/>
      <c r="AM16" s="530"/>
      <c r="AN16" s="275"/>
      <c r="AO16" s="275"/>
      <c r="AP16" s="275"/>
      <c r="AQ16" s="275"/>
      <c r="AR16" s="275"/>
      <c r="AS16" s="275"/>
      <c r="AT16" s="275"/>
      <c r="AU16" s="275"/>
      <c r="AV16" s="275"/>
      <c r="AW16" s="275"/>
      <c r="AX16" s="275"/>
      <c r="AY16" s="275"/>
      <c r="AZ16" s="200"/>
      <c r="BA16" s="200"/>
      <c r="BB16" s="275"/>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524"/>
      <c r="DL16" s="512"/>
      <c r="DM16" s="512"/>
      <c r="DN16" s="155"/>
      <c r="DO16" s="155"/>
      <c r="DP16" s="155"/>
      <c r="DQ16" s="522"/>
      <c r="DR16" s="155"/>
      <c r="DS16" s="522"/>
      <c r="DT16" s="155"/>
      <c r="DU16" s="522"/>
      <c r="DV16" s="155"/>
      <c r="DW16" s="517"/>
      <c r="DZ16" s="523"/>
      <c r="EB16" s="148"/>
      <c r="EC16" s="148"/>
      <c r="ED16" s="148"/>
      <c r="EE16" s="148"/>
      <c r="EF16" s="148"/>
      <c r="EG16" s="148"/>
      <c r="EH16" s="148"/>
      <c r="EI16" s="148"/>
      <c r="EJ16" s="148"/>
      <c r="EK16" s="148"/>
      <c r="EL16" s="148"/>
      <c r="EM16" s="148"/>
      <c r="EN16" s="148"/>
    </row>
    <row r="17" spans="2:130" ht="20.25" customHeight="1" thickBot="1" x14ac:dyDescent="0.25">
      <c r="B17" s="319"/>
      <c r="C17" s="531"/>
      <c r="D17" s="275"/>
      <c r="E17" s="275"/>
      <c r="F17" s="275"/>
      <c r="G17" s="275"/>
      <c r="H17" s="275"/>
      <c r="I17" s="275"/>
      <c r="J17" s="275"/>
      <c r="K17" s="275"/>
      <c r="L17" s="275"/>
      <c r="P17" s="275"/>
      <c r="Q17" s="491"/>
      <c r="X17" s="532"/>
      <c r="Y17" s="532"/>
      <c r="Z17" s="532"/>
      <c r="AA17" s="532"/>
      <c r="AB17" s="532"/>
      <c r="AC17" s="532"/>
      <c r="AD17" s="532"/>
      <c r="AE17" s="533"/>
      <c r="AF17" s="533"/>
      <c r="AG17" s="533"/>
      <c r="AH17" s="533"/>
      <c r="AI17" s="533"/>
      <c r="AJ17" s="533"/>
      <c r="AK17" s="533"/>
      <c r="AL17" s="533"/>
      <c r="AM17" s="533"/>
      <c r="AN17" s="530"/>
      <c r="AO17" s="530"/>
      <c r="AP17" s="530"/>
      <c r="AQ17" s="530"/>
      <c r="AR17" s="530"/>
      <c r="AS17" s="530"/>
      <c r="AT17" s="530"/>
      <c r="AU17" s="146"/>
      <c r="AV17" s="534" t="s">
        <v>116</v>
      </c>
      <c r="AW17" s="530"/>
      <c r="AX17" s="530"/>
      <c r="AY17" s="530"/>
      <c r="AZ17" s="201"/>
      <c r="BA17" s="201"/>
      <c r="BB17" s="275"/>
      <c r="CU17" s="524"/>
      <c r="DL17" s="512"/>
      <c r="DM17" s="512"/>
      <c r="DN17" s="275"/>
      <c r="DO17" s="275"/>
      <c r="DP17" s="275"/>
      <c r="DQ17" s="522"/>
      <c r="DR17" s="275"/>
      <c r="DS17" s="522"/>
      <c r="DT17" s="275"/>
      <c r="DU17" s="522"/>
      <c r="DV17" s="275"/>
      <c r="DW17" s="517"/>
      <c r="DZ17" s="523"/>
    </row>
    <row r="18" spans="2:130" ht="20.25" customHeight="1" x14ac:dyDescent="0.2">
      <c r="B18" s="319"/>
      <c r="C18" s="903" t="s">
        <v>18</v>
      </c>
      <c r="D18" s="904"/>
      <c r="E18" s="904"/>
      <c r="F18" s="904"/>
      <c r="G18" s="904"/>
      <c r="H18" s="904"/>
      <c r="I18" s="904"/>
      <c r="J18" s="904"/>
      <c r="K18" s="904"/>
      <c r="L18" s="905"/>
      <c r="Q18" s="491"/>
      <c r="X18" s="535" t="s">
        <v>153</v>
      </c>
      <c r="Y18" s="536" t="s">
        <v>78</v>
      </c>
      <c r="Z18" s="537"/>
      <c r="AA18" s="538" t="s">
        <v>106</v>
      </c>
      <c r="AB18" s="539"/>
      <c r="AC18" s="540"/>
      <c r="AD18" s="541"/>
      <c r="AE18" s="542"/>
      <c r="AF18" s="542"/>
      <c r="AG18" s="542"/>
      <c r="AH18" s="542"/>
      <c r="AI18" s="542"/>
      <c r="AJ18" s="275"/>
      <c r="AK18" s="275"/>
      <c r="AL18" s="543"/>
      <c r="AM18" s="543"/>
      <c r="AN18" s="544"/>
      <c r="AO18" s="544"/>
      <c r="AP18" s="544"/>
      <c r="AQ18" s="544"/>
      <c r="AR18" s="544"/>
      <c r="AS18" s="544"/>
      <c r="AT18" s="544"/>
      <c r="AU18" s="146" t="s">
        <v>297</v>
      </c>
      <c r="AV18" s="534">
        <v>30.04</v>
      </c>
      <c r="AW18" s="544"/>
      <c r="AX18" s="544"/>
      <c r="AY18" s="544"/>
      <c r="AZ18" s="147"/>
      <c r="BA18" s="198" t="s">
        <v>279</v>
      </c>
      <c r="BB18" s="275"/>
      <c r="DL18" s="275"/>
      <c r="DM18" s="275"/>
      <c r="DN18" s="275"/>
      <c r="DO18" s="275"/>
      <c r="DP18" s="275"/>
      <c r="DQ18" s="362"/>
      <c r="DR18" s="275"/>
      <c r="DS18" s="275"/>
      <c r="DT18" s="275"/>
      <c r="DU18" s="275"/>
      <c r="DV18" s="275"/>
      <c r="DW18" s="275"/>
    </row>
    <row r="19" spans="2:130" ht="36" customHeight="1" thickBot="1" x14ac:dyDescent="0.25">
      <c r="B19" s="545"/>
      <c r="C19" s="954" t="s">
        <v>105</v>
      </c>
      <c r="D19" s="960" t="s">
        <v>267</v>
      </c>
      <c r="E19" s="961" t="s">
        <v>268</v>
      </c>
      <c r="F19" s="980" t="s">
        <v>142</v>
      </c>
      <c r="G19" s="940" t="s">
        <v>117</v>
      </c>
      <c r="H19" s="952" t="s">
        <v>47</v>
      </c>
      <c r="I19" s="951" t="s">
        <v>48</v>
      </c>
      <c r="J19" s="981" t="s">
        <v>89</v>
      </c>
      <c r="K19" s="952" t="s">
        <v>90</v>
      </c>
      <c r="L19" s="973" t="s">
        <v>143</v>
      </c>
      <c r="Q19" s="491"/>
      <c r="X19" s="547"/>
      <c r="Y19" s="498" t="s">
        <v>76</v>
      </c>
      <c r="Z19" s="495" t="s">
        <v>77</v>
      </c>
      <c r="AA19" s="548" t="s">
        <v>17</v>
      </c>
      <c r="AB19" s="498" t="s">
        <v>288</v>
      </c>
      <c r="AC19" s="549" t="s">
        <v>95</v>
      </c>
      <c r="AD19" s="550"/>
      <c r="AE19" s="512"/>
      <c r="AH19" s="148" t="s">
        <v>14</v>
      </c>
      <c r="AJ19" s="275"/>
      <c r="AK19" s="275"/>
      <c r="AL19" s="518"/>
      <c r="AM19" s="518"/>
      <c r="AN19" s="530"/>
      <c r="AO19" s="530"/>
      <c r="AP19" s="530"/>
      <c r="AQ19" s="530"/>
      <c r="AR19" s="530"/>
      <c r="AS19" s="530"/>
      <c r="AT19" s="530"/>
      <c r="AU19" s="146"/>
      <c r="AV19" s="534"/>
      <c r="AW19" s="530"/>
      <c r="AX19" s="530"/>
      <c r="AY19" s="530"/>
      <c r="AZ19" s="141" t="s">
        <v>280</v>
      </c>
      <c r="BA19" s="199"/>
      <c r="BB19" s="275"/>
      <c r="DL19" s="530"/>
      <c r="DM19" s="530"/>
      <c r="DN19" s="530"/>
      <c r="DO19" s="530"/>
      <c r="DP19" s="530"/>
      <c r="DQ19" s="530"/>
      <c r="DR19" s="530"/>
      <c r="DS19" s="530"/>
      <c r="DT19" s="530"/>
      <c r="DU19" s="530"/>
      <c r="DV19" s="530"/>
      <c r="DW19" s="530"/>
      <c r="DX19" s="533"/>
    </row>
    <row r="20" spans="2:130" ht="18" customHeight="1" x14ac:dyDescent="0.2">
      <c r="B20" s="319"/>
      <c r="C20" s="334">
        <v>1</v>
      </c>
      <c r="D20" s="551"/>
      <c r="E20" s="552"/>
      <c r="F20" s="553"/>
      <c r="G20" s="554"/>
      <c r="H20" s="527"/>
      <c r="I20" s="383"/>
      <c r="J20" s="309"/>
      <c r="K20" s="555"/>
      <c r="L20" s="556">
        <f>K20*2</f>
        <v>0</v>
      </c>
      <c r="Q20" s="491"/>
      <c r="X20" s="503" t="e">
        <f>IF(#REF!="",1,2)</f>
        <v>#REF!</v>
      </c>
      <c r="Y20" s="503">
        <f t="shared" ref="Y20:Y29" si="15">IF(K34="",1,2)</f>
        <v>1</v>
      </c>
      <c r="Z20" s="503">
        <f t="shared" ref="Z20:Z29" si="16">IF(L34="",1,2)</f>
        <v>1</v>
      </c>
      <c r="AA20" s="557">
        <f t="shared" ref="AA20:AA29" si="17">IF(M34="",1,2)</f>
        <v>1</v>
      </c>
      <c r="AB20" s="558">
        <f t="shared" ref="AB20:AB29" si="18">IF(N34="",1,2)</f>
        <v>1</v>
      </c>
      <c r="AC20" s="559">
        <f t="shared" ref="AC20:AC29" si="19">IF(O34="",1,2)</f>
        <v>1</v>
      </c>
      <c r="AD20" s="560">
        <f t="shared" ref="AD20:AD29" si="20">IF(OR(P34="",P34=$AU$28,P34=$AU$29),1,2)</f>
        <v>1</v>
      </c>
      <c r="AE20" s="512"/>
      <c r="AF20" s="561" t="e">
        <f>SUM(X20:AD20)</f>
        <v>#REF!</v>
      </c>
      <c r="AG20" s="561"/>
      <c r="AH20" s="562" t="s">
        <v>187</v>
      </c>
      <c r="AI20" s="148" t="e">
        <f>AM5+AF20</f>
        <v>#REF!</v>
      </c>
      <c r="AJ20" s="275"/>
      <c r="AK20" s="275"/>
      <c r="AL20" s="563"/>
      <c r="AM20" s="563"/>
      <c r="AN20" s="512"/>
      <c r="AO20" s="512"/>
      <c r="AP20" s="512"/>
      <c r="AQ20" s="275"/>
      <c r="AR20" s="275"/>
      <c r="AS20" s="512"/>
      <c r="AT20" s="512"/>
      <c r="AU20" s="146"/>
      <c r="AV20" s="534"/>
      <c r="AW20" s="518"/>
      <c r="AX20" s="518"/>
      <c r="AY20" s="275"/>
      <c r="AZ20" s="413"/>
      <c r="BA20" s="137" t="s">
        <v>281</v>
      </c>
      <c r="BB20" s="275"/>
      <c r="DL20" s="533"/>
      <c r="DM20" s="533"/>
      <c r="DN20" s="533"/>
      <c r="DO20" s="533"/>
      <c r="DP20" s="533"/>
      <c r="DQ20" s="533"/>
      <c r="DR20" s="533"/>
      <c r="DS20" s="533"/>
      <c r="DT20" s="533"/>
      <c r="DU20" s="533"/>
      <c r="DV20" s="533"/>
      <c r="DW20" s="533"/>
      <c r="DX20" s="533"/>
    </row>
    <row r="21" spans="2:130" ht="18" customHeight="1" thickBot="1" x14ac:dyDescent="0.25">
      <c r="B21" s="282"/>
      <c r="C21" s="358">
        <v>2</v>
      </c>
      <c r="D21" s="551"/>
      <c r="E21" s="552"/>
      <c r="F21" s="553"/>
      <c r="G21" s="554"/>
      <c r="H21" s="527"/>
      <c r="I21" s="383"/>
      <c r="J21" s="309"/>
      <c r="K21" s="555"/>
      <c r="L21" s="556">
        <f t="shared" ref="L21:L29" si="21">K21*2</f>
        <v>0</v>
      </c>
      <c r="Q21" s="491"/>
      <c r="X21" s="503" t="e">
        <f>IF(#REF!="",1,2)</f>
        <v>#REF!</v>
      </c>
      <c r="Y21" s="503">
        <f t="shared" si="15"/>
        <v>1</v>
      </c>
      <c r="Z21" s="503">
        <f t="shared" si="16"/>
        <v>1</v>
      </c>
      <c r="AA21" s="557">
        <f t="shared" si="17"/>
        <v>1</v>
      </c>
      <c r="AB21" s="558">
        <f t="shared" si="18"/>
        <v>1</v>
      </c>
      <c r="AC21" s="559">
        <f t="shared" si="19"/>
        <v>1</v>
      </c>
      <c r="AD21" s="560">
        <f t="shared" si="20"/>
        <v>1</v>
      </c>
      <c r="AE21" s="512"/>
      <c r="AF21" s="561" t="e">
        <f t="shared" ref="AF21:AF29" si="22">SUM(X21:AD21)</f>
        <v>#REF!</v>
      </c>
      <c r="AH21" s="562" t="s">
        <v>188</v>
      </c>
      <c r="AI21" s="148" t="e">
        <f t="shared" ref="AI21:AI29" si="23">AM6+AF21</f>
        <v>#REF!</v>
      </c>
      <c r="AJ21" s="275"/>
      <c r="AK21" s="275"/>
      <c r="AL21" s="563"/>
      <c r="AM21" s="563"/>
      <c r="AN21" s="525"/>
      <c r="AO21" s="525"/>
      <c r="AP21" s="525"/>
      <c r="AQ21" s="275"/>
      <c r="AR21" s="275"/>
      <c r="AS21" s="525"/>
      <c r="AT21" s="525"/>
      <c r="AU21" s="146"/>
      <c r="AV21" s="534"/>
      <c r="AW21" s="564"/>
      <c r="AX21" s="564"/>
      <c r="AY21" s="275"/>
      <c r="AZ21" s="413"/>
      <c r="BA21" s="138" t="s">
        <v>282</v>
      </c>
      <c r="BB21" s="275"/>
      <c r="DL21" s="543"/>
      <c r="DM21" s="275"/>
      <c r="DN21" s="275"/>
      <c r="DO21" s="543"/>
      <c r="DP21" s="543"/>
      <c r="DQ21" s="543"/>
      <c r="DR21" s="543"/>
      <c r="DS21" s="543"/>
      <c r="DT21" s="543"/>
      <c r="DU21" s="543"/>
      <c r="DV21" s="543"/>
      <c r="DW21" s="543"/>
      <c r="DX21" s="565"/>
    </row>
    <row r="22" spans="2:130" ht="18" customHeight="1" thickBot="1" x14ac:dyDescent="0.25">
      <c r="B22" s="282"/>
      <c r="C22" s="358">
        <v>3</v>
      </c>
      <c r="D22" s="551"/>
      <c r="E22" s="552"/>
      <c r="F22" s="553"/>
      <c r="G22" s="554"/>
      <c r="H22" s="527"/>
      <c r="I22" s="383"/>
      <c r="J22" s="309"/>
      <c r="K22" s="555"/>
      <c r="L22" s="556">
        <f t="shared" si="21"/>
        <v>0</v>
      </c>
      <c r="Q22" s="491"/>
      <c r="X22" s="503" t="e">
        <f>IF(#REF!="",1,2)</f>
        <v>#REF!</v>
      </c>
      <c r="Y22" s="503">
        <f t="shared" si="15"/>
        <v>1</v>
      </c>
      <c r="Z22" s="503">
        <f t="shared" si="16"/>
        <v>1</v>
      </c>
      <c r="AA22" s="557">
        <f t="shared" si="17"/>
        <v>1</v>
      </c>
      <c r="AB22" s="558">
        <f t="shared" si="18"/>
        <v>1</v>
      </c>
      <c r="AC22" s="559">
        <f t="shared" si="19"/>
        <v>1</v>
      </c>
      <c r="AD22" s="560">
        <f t="shared" si="20"/>
        <v>1</v>
      </c>
      <c r="AE22" s="512"/>
      <c r="AF22" s="561" t="e">
        <f t="shared" si="22"/>
        <v>#REF!</v>
      </c>
      <c r="AH22" s="562" t="s">
        <v>189</v>
      </c>
      <c r="AI22" s="148" t="e">
        <f t="shared" si="23"/>
        <v>#REF!</v>
      </c>
      <c r="AJ22" s="275"/>
      <c r="AK22" s="275"/>
      <c r="AL22" s="563"/>
      <c r="AM22" s="563"/>
      <c r="AN22" s="525"/>
      <c r="AO22" s="525"/>
      <c r="AP22" s="525"/>
      <c r="AQ22" s="275"/>
      <c r="AR22" s="275"/>
      <c r="AS22" s="525"/>
      <c r="AT22" s="525"/>
      <c r="AU22" s="146"/>
      <c r="AV22" s="534"/>
      <c r="AW22" s="525"/>
      <c r="AX22" s="525"/>
      <c r="AY22" s="275"/>
      <c r="AZ22" s="140" t="s">
        <v>283</v>
      </c>
      <c r="BA22" s="136">
        <v>17.11</v>
      </c>
      <c r="BB22" s="275"/>
      <c r="CU22" s="275"/>
      <c r="DL22" s="518"/>
      <c r="DM22" s="275"/>
      <c r="DN22" s="275"/>
      <c r="DO22" s="519"/>
      <c r="DP22" s="519"/>
      <c r="DQ22" s="519"/>
      <c r="DR22" s="519"/>
      <c r="DS22" s="519"/>
      <c r="DT22" s="518"/>
      <c r="DU22" s="518"/>
      <c r="DV22" s="519"/>
      <c r="DW22" s="519"/>
      <c r="DX22" s="519"/>
    </row>
    <row r="23" spans="2:130" ht="18" customHeight="1" thickBot="1" x14ac:dyDescent="0.25">
      <c r="B23" s="282"/>
      <c r="C23" s="358">
        <v>4</v>
      </c>
      <c r="D23" s="551"/>
      <c r="E23" s="552"/>
      <c r="F23" s="553"/>
      <c r="G23" s="554"/>
      <c r="H23" s="527"/>
      <c r="I23" s="383"/>
      <c r="J23" s="309"/>
      <c r="K23" s="555"/>
      <c r="L23" s="556">
        <f t="shared" si="21"/>
        <v>0</v>
      </c>
      <c r="Q23" s="491"/>
      <c r="X23" s="503" t="e">
        <f>IF(#REF!="",1,2)</f>
        <v>#REF!</v>
      </c>
      <c r="Y23" s="503">
        <f t="shared" si="15"/>
        <v>1</v>
      </c>
      <c r="Z23" s="503">
        <f t="shared" si="16"/>
        <v>1</v>
      </c>
      <c r="AA23" s="557">
        <f t="shared" si="17"/>
        <v>1</v>
      </c>
      <c r="AB23" s="558">
        <f t="shared" si="18"/>
        <v>1</v>
      </c>
      <c r="AC23" s="559">
        <f t="shared" si="19"/>
        <v>1</v>
      </c>
      <c r="AD23" s="560">
        <f t="shared" si="20"/>
        <v>1</v>
      </c>
      <c r="AE23" s="512"/>
      <c r="AF23" s="561" t="e">
        <f t="shared" si="22"/>
        <v>#REF!</v>
      </c>
      <c r="AH23" s="562" t="s">
        <v>190</v>
      </c>
      <c r="AI23" s="148" t="e">
        <f t="shared" si="23"/>
        <v>#REF!</v>
      </c>
      <c r="AJ23" s="275"/>
      <c r="AK23" s="275"/>
      <c r="AL23" s="563"/>
      <c r="AM23" s="563"/>
      <c r="AN23" s="525"/>
      <c r="AO23" s="525"/>
      <c r="AP23" s="525"/>
      <c r="AQ23" s="275"/>
      <c r="AR23" s="275"/>
      <c r="AS23" s="525"/>
      <c r="AT23" s="525"/>
      <c r="AU23" s="148" t="s">
        <v>144</v>
      </c>
      <c r="AW23" s="525"/>
      <c r="AX23" s="525"/>
      <c r="AY23" s="275"/>
      <c r="AZ23" s="135" t="s">
        <v>297</v>
      </c>
      <c r="BA23" s="136">
        <v>30.04</v>
      </c>
      <c r="BB23" s="275"/>
      <c r="CU23" s="275"/>
      <c r="DL23" s="563"/>
      <c r="DM23" s="275"/>
      <c r="DN23" s="275"/>
      <c r="DO23" s="566"/>
      <c r="DP23" s="517"/>
      <c r="DQ23" s="517"/>
      <c r="DR23" s="517"/>
      <c r="DS23" s="517"/>
      <c r="DT23" s="512"/>
      <c r="DU23" s="512"/>
      <c r="DV23" s="517"/>
      <c r="DW23" s="517"/>
      <c r="DX23" s="517"/>
    </row>
    <row r="24" spans="2:130" ht="18" customHeight="1" thickBot="1" x14ac:dyDescent="0.25">
      <c r="B24" s="282"/>
      <c r="C24" s="358">
        <v>5</v>
      </c>
      <c r="D24" s="551"/>
      <c r="E24" s="552"/>
      <c r="F24" s="553"/>
      <c r="G24" s="554"/>
      <c r="H24" s="527"/>
      <c r="I24" s="383"/>
      <c r="J24" s="309"/>
      <c r="K24" s="555"/>
      <c r="L24" s="556">
        <f t="shared" si="21"/>
        <v>0</v>
      </c>
      <c r="Q24" s="491"/>
      <c r="X24" s="503" t="e">
        <f>IF(#REF!="",1,2)</f>
        <v>#REF!</v>
      </c>
      <c r="Y24" s="503">
        <f t="shared" si="15"/>
        <v>1</v>
      </c>
      <c r="Z24" s="503">
        <f t="shared" si="16"/>
        <v>1</v>
      </c>
      <c r="AA24" s="557">
        <f t="shared" si="17"/>
        <v>1</v>
      </c>
      <c r="AB24" s="558">
        <f t="shared" si="18"/>
        <v>1</v>
      </c>
      <c r="AC24" s="559">
        <f t="shared" si="19"/>
        <v>1</v>
      </c>
      <c r="AD24" s="560">
        <f t="shared" si="20"/>
        <v>1</v>
      </c>
      <c r="AE24" s="512"/>
      <c r="AF24" s="561" t="e">
        <f t="shared" si="22"/>
        <v>#REF!</v>
      </c>
      <c r="AH24" s="562" t="s">
        <v>191</v>
      </c>
      <c r="AI24" s="148" t="e">
        <f t="shared" si="23"/>
        <v>#REF!</v>
      </c>
      <c r="AJ24" s="275"/>
      <c r="AK24" s="275"/>
      <c r="AL24" s="563"/>
      <c r="AM24" s="563"/>
      <c r="AN24" s="525"/>
      <c r="AO24" s="525"/>
      <c r="AP24" s="525"/>
      <c r="AQ24" s="275"/>
      <c r="AR24" s="275"/>
      <c r="AS24" s="525"/>
      <c r="AT24" s="525"/>
      <c r="AU24" s="148" t="s">
        <v>145</v>
      </c>
      <c r="AW24" s="525"/>
      <c r="AX24" s="525"/>
      <c r="AY24" s="275"/>
      <c r="AZ24" s="135" t="s">
        <v>285</v>
      </c>
      <c r="BA24" s="136">
        <v>17.11</v>
      </c>
      <c r="BB24" s="275"/>
      <c r="DL24" s="563"/>
      <c r="DM24" s="275"/>
      <c r="DN24" s="275"/>
      <c r="DO24" s="566"/>
      <c r="DP24" s="524"/>
      <c r="DQ24" s="524"/>
      <c r="DR24" s="524"/>
      <c r="DS24" s="524"/>
      <c r="DT24" s="567"/>
      <c r="DU24" s="567"/>
      <c r="DV24" s="524"/>
      <c r="DW24" s="524"/>
      <c r="DX24" s="524"/>
    </row>
    <row r="25" spans="2:130" ht="18" customHeight="1" x14ac:dyDescent="0.2">
      <c r="B25" s="282"/>
      <c r="C25" s="358">
        <v>6</v>
      </c>
      <c r="D25" s="568"/>
      <c r="E25" s="552"/>
      <c r="F25" s="553"/>
      <c r="G25" s="554"/>
      <c r="H25" s="527"/>
      <c r="I25" s="384"/>
      <c r="J25" s="309"/>
      <c r="K25" s="555"/>
      <c r="L25" s="556">
        <f t="shared" si="21"/>
        <v>0</v>
      </c>
      <c r="Q25" s="491"/>
      <c r="X25" s="503" t="e">
        <f>IF(#REF!="",1,2)</f>
        <v>#REF!</v>
      </c>
      <c r="Y25" s="503">
        <f t="shared" si="15"/>
        <v>1</v>
      </c>
      <c r="Z25" s="503">
        <f t="shared" si="16"/>
        <v>1</v>
      </c>
      <c r="AA25" s="557">
        <f t="shared" si="17"/>
        <v>1</v>
      </c>
      <c r="AB25" s="558">
        <f t="shared" si="18"/>
        <v>1</v>
      </c>
      <c r="AC25" s="559">
        <f t="shared" si="19"/>
        <v>1</v>
      </c>
      <c r="AD25" s="560">
        <f t="shared" si="20"/>
        <v>1</v>
      </c>
      <c r="AE25" s="512"/>
      <c r="AF25" s="561" t="e">
        <f t="shared" si="22"/>
        <v>#REF!</v>
      </c>
      <c r="AH25" s="562" t="s">
        <v>192</v>
      </c>
      <c r="AI25" s="148" t="e">
        <f t="shared" si="23"/>
        <v>#REF!</v>
      </c>
      <c r="AJ25" s="275"/>
      <c r="AK25" s="275"/>
      <c r="AL25" s="563"/>
      <c r="AM25" s="563"/>
      <c r="AN25" s="525"/>
      <c r="AO25" s="525"/>
      <c r="AP25" s="525"/>
      <c r="AQ25" s="275"/>
      <c r="AR25" s="275"/>
      <c r="AS25" s="525"/>
      <c r="AT25" s="525"/>
      <c r="AU25" s="148" t="s">
        <v>146</v>
      </c>
      <c r="AW25" s="525"/>
      <c r="AX25" s="525"/>
      <c r="AY25" s="275"/>
      <c r="AZ25" s="416"/>
      <c r="BA25" s="416"/>
      <c r="BB25" s="275"/>
      <c r="DL25" s="563"/>
      <c r="DM25" s="275"/>
      <c r="DN25" s="275"/>
      <c r="DO25" s="566"/>
      <c r="DP25" s="524"/>
      <c r="DQ25" s="524"/>
      <c r="DR25" s="524"/>
      <c r="DS25" s="524"/>
      <c r="DT25" s="567"/>
      <c r="DU25" s="567"/>
      <c r="DV25" s="524"/>
      <c r="DW25" s="524"/>
      <c r="DX25" s="524"/>
    </row>
    <row r="26" spans="2:130" ht="18" customHeight="1" x14ac:dyDescent="0.2">
      <c r="B26" s="282"/>
      <c r="C26" s="358">
        <v>7</v>
      </c>
      <c r="D26" s="568"/>
      <c r="E26" s="552"/>
      <c r="F26" s="553"/>
      <c r="G26" s="554"/>
      <c r="H26" s="527"/>
      <c r="I26" s="384"/>
      <c r="J26" s="309"/>
      <c r="K26" s="555"/>
      <c r="L26" s="556">
        <f t="shared" si="21"/>
        <v>0</v>
      </c>
      <c r="Q26" s="491"/>
      <c r="X26" s="503" t="e">
        <f>IF(#REF!="",1,2)</f>
        <v>#REF!</v>
      </c>
      <c r="Y26" s="503">
        <f t="shared" si="15"/>
        <v>1</v>
      </c>
      <c r="Z26" s="503">
        <f t="shared" si="16"/>
        <v>1</v>
      </c>
      <c r="AA26" s="557">
        <f t="shared" si="17"/>
        <v>1</v>
      </c>
      <c r="AB26" s="558">
        <f t="shared" si="18"/>
        <v>1</v>
      </c>
      <c r="AC26" s="559">
        <f t="shared" si="19"/>
        <v>1</v>
      </c>
      <c r="AD26" s="560">
        <f t="shared" si="20"/>
        <v>1</v>
      </c>
      <c r="AE26" s="512"/>
      <c r="AF26" s="561" t="e">
        <f t="shared" si="22"/>
        <v>#REF!</v>
      </c>
      <c r="AH26" s="562" t="s">
        <v>193</v>
      </c>
      <c r="AI26" s="148" t="e">
        <f t="shared" si="23"/>
        <v>#REF!</v>
      </c>
      <c r="AJ26" s="275"/>
      <c r="AK26" s="275"/>
      <c r="AL26" s="563"/>
      <c r="AM26" s="563"/>
      <c r="AN26" s="525"/>
      <c r="AO26" s="525"/>
      <c r="AP26" s="525"/>
      <c r="AQ26" s="275"/>
      <c r="AR26" s="275"/>
      <c r="AS26" s="525"/>
      <c r="AT26" s="525"/>
      <c r="AU26" s="148" t="s">
        <v>147</v>
      </c>
      <c r="AW26" s="525"/>
      <c r="AX26" s="525"/>
      <c r="AY26" s="275"/>
      <c r="AZ26" s="139" t="s">
        <v>286</v>
      </c>
      <c r="BA26" s="416"/>
      <c r="BB26" s="275"/>
      <c r="DL26" s="563"/>
      <c r="DM26" s="275"/>
      <c r="DN26" s="275"/>
      <c r="DO26" s="566"/>
      <c r="DP26" s="524"/>
      <c r="DQ26" s="524"/>
      <c r="DR26" s="524"/>
      <c r="DS26" s="524"/>
      <c r="DT26" s="567"/>
      <c r="DU26" s="567"/>
      <c r="DV26" s="524"/>
      <c r="DW26" s="524"/>
      <c r="DX26" s="524"/>
    </row>
    <row r="27" spans="2:130" ht="18" customHeight="1" x14ac:dyDescent="0.2">
      <c r="B27" s="282"/>
      <c r="C27" s="358">
        <v>8</v>
      </c>
      <c r="D27" s="568"/>
      <c r="E27" s="552"/>
      <c r="F27" s="553"/>
      <c r="G27" s="554"/>
      <c r="H27" s="527"/>
      <c r="I27" s="384"/>
      <c r="J27" s="309"/>
      <c r="K27" s="555"/>
      <c r="L27" s="556">
        <f t="shared" si="21"/>
        <v>0</v>
      </c>
      <c r="Q27" s="491"/>
      <c r="X27" s="503" t="e">
        <f>IF(#REF!="",1,2)</f>
        <v>#REF!</v>
      </c>
      <c r="Y27" s="503">
        <f t="shared" si="15"/>
        <v>1</v>
      </c>
      <c r="Z27" s="503">
        <f t="shared" si="16"/>
        <v>1</v>
      </c>
      <c r="AA27" s="557">
        <f t="shared" si="17"/>
        <v>1</v>
      </c>
      <c r="AB27" s="558">
        <f t="shared" si="18"/>
        <v>1</v>
      </c>
      <c r="AC27" s="559">
        <f t="shared" si="19"/>
        <v>1</v>
      </c>
      <c r="AD27" s="560">
        <f t="shared" si="20"/>
        <v>1</v>
      </c>
      <c r="AE27" s="512"/>
      <c r="AF27" s="561" t="e">
        <f t="shared" si="22"/>
        <v>#REF!</v>
      </c>
      <c r="AH27" s="562" t="s">
        <v>194</v>
      </c>
      <c r="AI27" s="148" t="e">
        <f t="shared" si="23"/>
        <v>#REF!</v>
      </c>
      <c r="AJ27" s="275"/>
      <c r="AK27" s="275"/>
      <c r="AL27" s="563"/>
      <c r="AM27" s="563"/>
      <c r="AN27" s="525"/>
      <c r="AO27" s="525"/>
      <c r="AP27" s="525"/>
      <c r="AQ27" s="275"/>
      <c r="AR27" s="275"/>
      <c r="AS27" s="525"/>
      <c r="AT27" s="525"/>
      <c r="AW27" s="525"/>
      <c r="AX27" s="525"/>
      <c r="AY27" s="275"/>
      <c r="AZ27" s="525"/>
      <c r="BA27" s="512"/>
      <c r="BB27" s="275"/>
      <c r="DL27" s="563"/>
      <c r="DM27" s="275"/>
      <c r="DN27" s="275"/>
      <c r="DO27" s="566"/>
      <c r="DP27" s="524"/>
      <c r="DQ27" s="524"/>
      <c r="DR27" s="524"/>
      <c r="DS27" s="524"/>
      <c r="DT27" s="567"/>
      <c r="DU27" s="567"/>
      <c r="DV27" s="524"/>
      <c r="DW27" s="524"/>
      <c r="DX27" s="524"/>
    </row>
    <row r="28" spans="2:130" ht="18" customHeight="1" x14ac:dyDescent="0.2">
      <c r="B28" s="282"/>
      <c r="C28" s="358">
        <v>9</v>
      </c>
      <c r="D28" s="568"/>
      <c r="E28" s="552"/>
      <c r="F28" s="553"/>
      <c r="G28" s="554"/>
      <c r="H28" s="527"/>
      <c r="I28" s="384"/>
      <c r="J28" s="309"/>
      <c r="K28" s="555"/>
      <c r="L28" s="556">
        <f t="shared" si="21"/>
        <v>0</v>
      </c>
      <c r="Q28" s="491"/>
      <c r="X28" s="503" t="e">
        <f>IF(#REF!="",1,2)</f>
        <v>#REF!</v>
      </c>
      <c r="Y28" s="503">
        <f t="shared" si="15"/>
        <v>1</v>
      </c>
      <c r="Z28" s="503">
        <f t="shared" si="16"/>
        <v>1</v>
      </c>
      <c r="AA28" s="557">
        <f t="shared" si="17"/>
        <v>1</v>
      </c>
      <c r="AB28" s="558">
        <f t="shared" si="18"/>
        <v>1</v>
      </c>
      <c r="AC28" s="559">
        <f t="shared" si="19"/>
        <v>1</v>
      </c>
      <c r="AD28" s="560">
        <f t="shared" si="20"/>
        <v>1</v>
      </c>
      <c r="AE28" s="512"/>
      <c r="AF28" s="561" t="e">
        <f t="shared" si="22"/>
        <v>#REF!</v>
      </c>
      <c r="AH28" s="562" t="s">
        <v>195</v>
      </c>
      <c r="AI28" s="148" t="e">
        <f t="shared" si="23"/>
        <v>#REF!</v>
      </c>
      <c r="AJ28" s="275"/>
      <c r="AK28" s="275"/>
      <c r="AL28" s="563"/>
      <c r="AM28" s="563"/>
      <c r="AN28" s="525"/>
      <c r="AO28" s="525"/>
      <c r="AP28" s="525"/>
      <c r="AQ28" s="275"/>
      <c r="AR28" s="275"/>
      <c r="AS28" s="525"/>
      <c r="AT28" s="525"/>
      <c r="AU28" s="569" t="s">
        <v>199</v>
      </c>
      <c r="AW28" s="525"/>
      <c r="AX28" s="525"/>
      <c r="AY28" s="275"/>
      <c r="AZ28" s="525"/>
      <c r="BA28" s="512"/>
      <c r="BB28" s="275"/>
      <c r="DL28" s="563"/>
      <c r="DM28" s="275"/>
      <c r="DN28" s="275"/>
      <c r="DO28" s="566"/>
      <c r="DP28" s="524"/>
      <c r="DQ28" s="524"/>
      <c r="DR28" s="524"/>
      <c r="DS28" s="524"/>
      <c r="DT28" s="567"/>
      <c r="DU28" s="567"/>
      <c r="DV28" s="524"/>
      <c r="DW28" s="524"/>
      <c r="DX28" s="524"/>
    </row>
    <row r="29" spans="2:130" ht="18" customHeight="1" x14ac:dyDescent="0.2">
      <c r="B29" s="282"/>
      <c r="C29" s="358">
        <v>10</v>
      </c>
      <c r="D29" s="568"/>
      <c r="E29" s="552"/>
      <c r="F29" s="553"/>
      <c r="G29" s="554"/>
      <c r="H29" s="527"/>
      <c r="I29" s="384"/>
      <c r="J29" s="309"/>
      <c r="K29" s="555"/>
      <c r="L29" s="556">
        <f t="shared" si="21"/>
        <v>0</v>
      </c>
      <c r="Q29" s="491"/>
      <c r="X29" s="503" t="e">
        <f>IF(#REF!="",1,2)</f>
        <v>#REF!</v>
      </c>
      <c r="Y29" s="503">
        <f t="shared" si="15"/>
        <v>1</v>
      </c>
      <c r="Z29" s="503">
        <f t="shared" si="16"/>
        <v>1</v>
      </c>
      <c r="AA29" s="557">
        <f t="shared" si="17"/>
        <v>1</v>
      </c>
      <c r="AB29" s="558">
        <f t="shared" si="18"/>
        <v>1</v>
      </c>
      <c r="AC29" s="570">
        <f t="shared" si="19"/>
        <v>1</v>
      </c>
      <c r="AD29" s="571">
        <f t="shared" si="20"/>
        <v>1</v>
      </c>
      <c r="AE29" s="512"/>
      <c r="AF29" s="561" t="e">
        <f t="shared" si="22"/>
        <v>#REF!</v>
      </c>
      <c r="AH29" s="562" t="s">
        <v>196</v>
      </c>
      <c r="AI29" s="148" t="e">
        <f t="shared" si="23"/>
        <v>#REF!</v>
      </c>
      <c r="AJ29" s="275"/>
      <c r="AK29" s="275"/>
      <c r="AL29" s="563"/>
      <c r="AM29" s="563"/>
      <c r="AN29" s="525"/>
      <c r="AO29" s="525"/>
      <c r="AP29" s="525"/>
      <c r="AQ29" s="275"/>
      <c r="AR29" s="275"/>
      <c r="AS29" s="525"/>
      <c r="AT29" s="525"/>
      <c r="AU29" s="561" t="s">
        <v>197</v>
      </c>
      <c r="AW29" s="525"/>
      <c r="AX29" s="525"/>
      <c r="AY29" s="275"/>
      <c r="AZ29" s="525"/>
      <c r="BA29" s="512"/>
      <c r="BB29" s="275"/>
      <c r="DL29" s="563"/>
      <c r="DM29" s="275"/>
      <c r="DN29" s="275"/>
      <c r="DO29" s="566"/>
      <c r="DP29" s="524"/>
      <c r="DQ29" s="524"/>
      <c r="DR29" s="524"/>
      <c r="DS29" s="524"/>
      <c r="DT29" s="567"/>
      <c r="DU29" s="567"/>
      <c r="DV29" s="524"/>
      <c r="DW29" s="524"/>
      <c r="DX29" s="524"/>
    </row>
    <row r="30" spans="2:130" x14ac:dyDescent="0.2">
      <c r="B30" s="282"/>
      <c r="C30" s="362"/>
      <c r="D30" s="275"/>
      <c r="E30" s="275"/>
      <c r="F30" s="275"/>
      <c r="G30" s="275"/>
      <c r="H30" s="275"/>
      <c r="I30" s="275"/>
      <c r="J30" s="275"/>
      <c r="K30" s="275"/>
      <c r="L30" s="275"/>
      <c r="M30" s="275"/>
      <c r="N30" s="275"/>
      <c r="O30" s="275"/>
      <c r="P30" s="275"/>
      <c r="Q30" s="491"/>
      <c r="AE30" s="275"/>
      <c r="AF30" s="275"/>
      <c r="AG30" s="275"/>
      <c r="AH30" s="275"/>
      <c r="AI30" s="275"/>
      <c r="AJ30" s="275"/>
      <c r="AK30" s="275"/>
      <c r="AL30" s="275"/>
      <c r="AM30" s="275"/>
      <c r="AN30" s="512"/>
      <c r="AO30" s="512"/>
      <c r="AP30" s="512"/>
      <c r="AQ30" s="275"/>
      <c r="AR30" s="275"/>
      <c r="AS30" s="512"/>
      <c r="AT30" s="512"/>
      <c r="AU30" s="148" t="s">
        <v>198</v>
      </c>
      <c r="AW30" s="512"/>
      <c r="AX30" s="512"/>
      <c r="AY30" s="275"/>
      <c r="AZ30" s="512"/>
      <c r="BA30" s="512"/>
      <c r="BB30" s="275"/>
      <c r="DL30" s="563"/>
      <c r="DM30" s="275"/>
      <c r="DN30" s="275"/>
      <c r="DO30" s="566"/>
      <c r="DP30" s="524"/>
      <c r="DQ30" s="524"/>
      <c r="DR30" s="524"/>
      <c r="DS30" s="524"/>
      <c r="DT30" s="567"/>
      <c r="DU30" s="567"/>
      <c r="DV30" s="524"/>
      <c r="DW30" s="524"/>
      <c r="DX30" s="524"/>
    </row>
    <row r="31" spans="2:130" ht="21" customHeight="1" x14ac:dyDescent="0.2">
      <c r="B31" s="282"/>
      <c r="C31" s="903" t="s">
        <v>8</v>
      </c>
      <c r="D31" s="904"/>
      <c r="E31" s="904"/>
      <c r="F31" s="904"/>
      <c r="G31" s="904"/>
      <c r="H31" s="904"/>
      <c r="I31" s="904"/>
      <c r="J31" s="905"/>
      <c r="K31" s="988" t="s">
        <v>251</v>
      </c>
      <c r="L31" s="989"/>
      <c r="M31" s="989"/>
      <c r="N31" s="989"/>
      <c r="O31" s="989"/>
      <c r="P31" s="990"/>
      <c r="Q31" s="491"/>
      <c r="X31" s="572" t="s">
        <v>78</v>
      </c>
      <c r="Y31" s="573"/>
      <c r="Z31" s="573"/>
      <c r="AA31" s="573"/>
      <c r="AB31" s="573"/>
      <c r="AC31" s="574"/>
      <c r="AK31" s="275"/>
      <c r="AL31" s="275"/>
      <c r="AM31" s="275"/>
      <c r="AN31" s="275"/>
      <c r="AO31" s="275"/>
      <c r="AP31" s="275"/>
      <c r="AQ31" s="275"/>
      <c r="AR31" s="275"/>
      <c r="AS31" s="275"/>
      <c r="AT31" s="275"/>
      <c r="AU31" s="275"/>
      <c r="AV31" s="275"/>
      <c r="AW31" s="275"/>
      <c r="AX31" s="275"/>
      <c r="AY31" s="275"/>
      <c r="AZ31" s="275"/>
      <c r="BA31" s="275"/>
      <c r="BB31" s="362"/>
      <c r="DL31" s="563"/>
      <c r="DM31" s="275"/>
      <c r="DN31" s="275"/>
      <c r="DO31" s="566"/>
      <c r="DP31" s="524"/>
      <c r="DQ31" s="524"/>
      <c r="DR31" s="524"/>
      <c r="DS31" s="524"/>
      <c r="DT31" s="567"/>
      <c r="DU31" s="567"/>
      <c r="DV31" s="524"/>
      <c r="DW31" s="524"/>
      <c r="DX31" s="524"/>
    </row>
    <row r="32" spans="2:130" ht="33.75" customHeight="1" x14ac:dyDescent="0.2">
      <c r="B32" s="282"/>
      <c r="C32" s="369" t="s">
        <v>105</v>
      </c>
      <c r="D32" s="370" t="s">
        <v>91</v>
      </c>
      <c r="E32" s="370" t="s">
        <v>92</v>
      </c>
      <c r="F32" s="370" t="s">
        <v>207</v>
      </c>
      <c r="G32" s="370" t="s">
        <v>93</v>
      </c>
      <c r="H32" s="370" t="s">
        <v>19</v>
      </c>
      <c r="I32" s="370" t="s">
        <v>83</v>
      </c>
      <c r="J32" s="370" t="s">
        <v>270</v>
      </c>
      <c r="K32" s="575" t="s">
        <v>250</v>
      </c>
      <c r="L32" s="576"/>
      <c r="M32" s="577" t="s">
        <v>106</v>
      </c>
      <c r="N32" s="575"/>
      <c r="O32" s="575"/>
      <c r="P32" s="373"/>
      <c r="Q32" s="491"/>
      <c r="X32" s="578" t="s">
        <v>76</v>
      </c>
      <c r="Y32" s="579" t="s">
        <v>77</v>
      </c>
      <c r="Z32" s="580"/>
      <c r="AA32" s="580"/>
      <c r="AB32" s="580"/>
      <c r="AC32" s="581"/>
      <c r="AD32" s="548" t="s">
        <v>17</v>
      </c>
      <c r="AE32" s="582" t="s">
        <v>107</v>
      </c>
      <c r="AF32" s="583"/>
      <c r="AG32" s="584"/>
      <c r="AK32" s="275"/>
      <c r="AL32" s="275"/>
      <c r="AM32" s="275"/>
      <c r="AN32" s="275"/>
      <c r="AO32" s="275"/>
      <c r="AP32" s="275"/>
      <c r="AQ32" s="275"/>
      <c r="AR32" s="275"/>
      <c r="AS32" s="275"/>
      <c r="AT32" s="275"/>
      <c r="AU32" s="275"/>
      <c r="AV32" s="275"/>
      <c r="AW32" s="275"/>
      <c r="AX32" s="275"/>
      <c r="AY32" s="275"/>
      <c r="AZ32" s="275"/>
      <c r="BA32" s="275"/>
      <c r="BB32" s="362"/>
      <c r="DL32" s="563"/>
      <c r="DM32" s="275"/>
      <c r="DN32" s="275"/>
      <c r="DO32" s="566"/>
      <c r="DP32" s="524"/>
      <c r="DQ32" s="524"/>
      <c r="DR32" s="524"/>
      <c r="DS32" s="524"/>
      <c r="DT32" s="567"/>
      <c r="DU32" s="567"/>
      <c r="DV32" s="524"/>
      <c r="DW32" s="524"/>
      <c r="DX32" s="524"/>
    </row>
    <row r="33" spans="2:128" ht="15.75" customHeight="1" x14ac:dyDescent="0.2">
      <c r="B33" s="282"/>
      <c r="C33" s="374"/>
      <c r="D33" s="375"/>
      <c r="E33" s="375"/>
      <c r="F33" s="375"/>
      <c r="G33" s="375"/>
      <c r="H33" s="375"/>
      <c r="I33" s="375"/>
      <c r="J33" s="375"/>
      <c r="K33" s="585" t="s">
        <v>76</v>
      </c>
      <c r="L33" s="316" t="s">
        <v>77</v>
      </c>
      <c r="M33" s="321" t="s">
        <v>17</v>
      </c>
      <c r="N33" s="291" t="s">
        <v>288</v>
      </c>
      <c r="O33" s="586" t="s">
        <v>95</v>
      </c>
      <c r="P33" s="345"/>
      <c r="Q33" s="491"/>
      <c r="X33" s="559">
        <f t="shared" ref="X33:X42" si="24">IF(K34="",1,2)</f>
        <v>1</v>
      </c>
      <c r="Y33" s="587">
        <f t="shared" ref="Y33:Y42" si="25">IF(L34="",1,2)</f>
        <v>1</v>
      </c>
      <c r="Z33" s="588"/>
      <c r="AA33" s="588"/>
      <c r="AB33" s="588"/>
      <c r="AC33" s="589"/>
      <c r="AD33" s="557">
        <f t="shared" ref="AD33:AD42" si="26">IF(M34=$AU$5,2,1)</f>
        <v>1</v>
      </c>
      <c r="AE33" s="590">
        <f t="shared" ref="AE33:AE42" si="27">IF(OR(N34=$AU$8,N34=$AU$9,N34=""),1,2)</f>
        <v>1</v>
      </c>
      <c r="AF33" s="591"/>
      <c r="AG33" s="592"/>
      <c r="AK33" s="530"/>
      <c r="AL33" s="530"/>
      <c r="AM33" s="530"/>
      <c r="AN33" s="530"/>
      <c r="AO33" s="530"/>
      <c r="AT33" s="530"/>
      <c r="AX33" s="530"/>
      <c r="AY33" s="530"/>
      <c r="AZ33" s="275"/>
      <c r="BA33" s="275"/>
      <c r="BB33" s="275"/>
      <c r="DL33" s="563"/>
      <c r="DM33" s="275"/>
      <c r="DN33" s="275"/>
      <c r="DO33" s="566"/>
      <c r="DP33" s="524"/>
      <c r="DQ33" s="524"/>
      <c r="DR33" s="524"/>
      <c r="DS33" s="524"/>
      <c r="DT33" s="567"/>
      <c r="DU33" s="567"/>
      <c r="DV33" s="524"/>
      <c r="DW33" s="524"/>
      <c r="DX33" s="524"/>
    </row>
    <row r="34" spans="2:128" ht="15.75" customHeight="1" x14ac:dyDescent="0.2">
      <c r="B34" s="282"/>
      <c r="C34" s="593">
        <v>1</v>
      </c>
      <c r="D34" s="594"/>
      <c r="E34" s="595"/>
      <c r="F34" s="595">
        <v>20</v>
      </c>
      <c r="G34" s="596"/>
      <c r="H34" s="301" t="str">
        <f t="shared" ref="H34:H43" si="28">IF(E20="","","3 Months")</f>
        <v/>
      </c>
      <c r="I34" s="597"/>
      <c r="J34" s="380" t="str">
        <f t="shared" ref="J34:J43" si="29">IF(AND(X45=1),"",IF($D$9="","Input Date Above",IF(I34="","Start Date Required",IF(I34&gt;=$X$58,I34,IF(I34&lt;$X$58,$X$58)))))</f>
        <v/>
      </c>
      <c r="K34" s="552"/>
      <c r="L34" s="552"/>
      <c r="M34" s="598"/>
      <c r="N34" s="599"/>
      <c r="O34" s="600"/>
      <c r="P34" s="601" t="str">
        <f t="shared" ref="P34:P43" si="30">IF(Z105=2,"",X105)</f>
        <v xml:space="preserve">-                     </v>
      </c>
      <c r="Q34" s="491"/>
      <c r="X34" s="559">
        <f t="shared" si="24"/>
        <v>1</v>
      </c>
      <c r="Y34" s="587">
        <f t="shared" si="25"/>
        <v>1</v>
      </c>
      <c r="Z34" s="588"/>
      <c r="AA34" s="588"/>
      <c r="AB34" s="588"/>
      <c r="AC34" s="589"/>
      <c r="AD34" s="557">
        <f t="shared" si="26"/>
        <v>1</v>
      </c>
      <c r="AE34" s="590">
        <f t="shared" si="27"/>
        <v>1</v>
      </c>
      <c r="AF34" s="591"/>
      <c r="AG34" s="592"/>
      <c r="AK34" s="533"/>
      <c r="AL34" s="533"/>
      <c r="AM34" s="533"/>
      <c r="AN34" s="533"/>
      <c r="AO34" s="533"/>
      <c r="AT34" s="533"/>
      <c r="AX34" s="533"/>
      <c r="AY34" s="533"/>
      <c r="AZ34" s="275"/>
      <c r="BA34" s="275"/>
      <c r="BB34" s="275"/>
      <c r="DL34" s="563"/>
      <c r="DM34" s="275"/>
      <c r="DN34" s="275"/>
      <c r="DO34" s="566"/>
      <c r="DP34" s="524"/>
      <c r="DQ34" s="524"/>
      <c r="DR34" s="524"/>
      <c r="DS34" s="524"/>
      <c r="DT34" s="567"/>
      <c r="DU34" s="567"/>
      <c r="DV34" s="524"/>
      <c r="DW34" s="524"/>
      <c r="DX34" s="524"/>
    </row>
    <row r="35" spans="2:128" ht="15.75" customHeight="1" x14ac:dyDescent="0.2">
      <c r="B35" s="282"/>
      <c r="C35" s="334">
        <v>2</v>
      </c>
      <c r="D35" s="602"/>
      <c r="E35" s="603"/>
      <c r="F35" s="595"/>
      <c r="G35" s="596"/>
      <c r="H35" s="301" t="str">
        <f t="shared" si="28"/>
        <v/>
      </c>
      <c r="I35" s="379"/>
      <c r="J35" s="380" t="str">
        <f t="shared" si="29"/>
        <v/>
      </c>
      <c r="K35" s="338"/>
      <c r="L35" s="604"/>
      <c r="M35" s="598"/>
      <c r="N35" s="605"/>
      <c r="O35" s="606"/>
      <c r="P35" s="354" t="str">
        <f t="shared" si="30"/>
        <v xml:space="preserve">-                     </v>
      </c>
      <c r="Q35" s="491"/>
      <c r="X35" s="559">
        <f t="shared" si="24"/>
        <v>1</v>
      </c>
      <c r="Y35" s="587">
        <f t="shared" si="25"/>
        <v>1</v>
      </c>
      <c r="Z35" s="588"/>
      <c r="AA35" s="588"/>
      <c r="AB35" s="588"/>
      <c r="AC35" s="589"/>
      <c r="AD35" s="557">
        <f t="shared" si="26"/>
        <v>1</v>
      </c>
      <c r="AE35" s="590">
        <f t="shared" si="27"/>
        <v>1</v>
      </c>
      <c r="AF35" s="591"/>
      <c r="AG35" s="592"/>
      <c r="AK35" s="518"/>
      <c r="AL35" s="275"/>
      <c r="AM35" s="542"/>
      <c r="AN35" s="542"/>
      <c r="AO35" s="542"/>
      <c r="AT35" s="542"/>
      <c r="AX35" s="543"/>
      <c r="AY35" s="543"/>
      <c r="AZ35" s="275"/>
      <c r="BA35" s="275"/>
      <c r="BB35" s="275"/>
      <c r="DL35" s="563"/>
      <c r="DM35" s="275"/>
      <c r="DN35" s="275"/>
      <c r="DO35" s="566"/>
      <c r="DP35" s="524"/>
      <c r="DQ35" s="524"/>
      <c r="DR35" s="524"/>
      <c r="DS35" s="524"/>
      <c r="DT35" s="567"/>
      <c r="DU35" s="567"/>
      <c r="DV35" s="524"/>
      <c r="DW35" s="524"/>
      <c r="DX35" s="524"/>
    </row>
    <row r="36" spans="2:128" ht="15.75" customHeight="1" x14ac:dyDescent="0.2">
      <c r="B36" s="282"/>
      <c r="C36" s="334">
        <v>3</v>
      </c>
      <c r="D36" s="602"/>
      <c r="E36" s="603"/>
      <c r="F36" s="595"/>
      <c r="G36" s="596"/>
      <c r="H36" s="301" t="str">
        <f t="shared" si="28"/>
        <v/>
      </c>
      <c r="I36" s="379"/>
      <c r="J36" s="380" t="str">
        <f t="shared" si="29"/>
        <v/>
      </c>
      <c r="K36" s="338"/>
      <c r="L36" s="604"/>
      <c r="M36" s="598"/>
      <c r="N36" s="605"/>
      <c r="O36" s="607"/>
      <c r="P36" s="354" t="str">
        <f t="shared" si="30"/>
        <v xml:space="preserve">-                     </v>
      </c>
      <c r="Q36" s="491"/>
      <c r="X36" s="559">
        <f t="shared" si="24"/>
        <v>1</v>
      </c>
      <c r="Y36" s="587">
        <f t="shared" si="25"/>
        <v>1</v>
      </c>
      <c r="Z36" s="588"/>
      <c r="AA36" s="588"/>
      <c r="AB36" s="588"/>
      <c r="AC36" s="589"/>
      <c r="AD36" s="557">
        <f t="shared" si="26"/>
        <v>1</v>
      </c>
      <c r="AE36" s="590">
        <f t="shared" si="27"/>
        <v>1</v>
      </c>
      <c r="AF36" s="591"/>
      <c r="AG36" s="592"/>
      <c r="AK36" s="518"/>
      <c r="AL36" s="275"/>
      <c r="AM36" s="518"/>
      <c r="AN36" s="275"/>
      <c r="AO36" s="512"/>
      <c r="AT36" s="512"/>
      <c r="AX36" s="518"/>
      <c r="AY36" s="518"/>
      <c r="AZ36" s="275"/>
      <c r="BA36" s="275"/>
      <c r="BB36" s="275"/>
      <c r="DL36" s="563"/>
      <c r="DM36" s="275"/>
      <c r="DN36" s="275"/>
      <c r="DO36" s="566"/>
      <c r="DP36" s="524"/>
      <c r="DQ36" s="524"/>
      <c r="DR36" s="524"/>
      <c r="DS36" s="524"/>
      <c r="DT36" s="567"/>
      <c r="DU36" s="567"/>
      <c r="DV36" s="524"/>
      <c r="DW36" s="524"/>
      <c r="DX36" s="524"/>
    </row>
    <row r="37" spans="2:128" ht="15.75" customHeight="1" x14ac:dyDescent="0.25">
      <c r="B37" s="282"/>
      <c r="C37" s="334">
        <v>4</v>
      </c>
      <c r="D37" s="602"/>
      <c r="E37" s="603"/>
      <c r="F37" s="595"/>
      <c r="G37" s="596"/>
      <c r="H37" s="301" t="str">
        <f t="shared" si="28"/>
        <v/>
      </c>
      <c r="I37" s="379"/>
      <c r="J37" s="380" t="str">
        <f t="shared" si="29"/>
        <v/>
      </c>
      <c r="K37" s="338"/>
      <c r="L37" s="604"/>
      <c r="M37" s="598"/>
      <c r="N37" s="605"/>
      <c r="O37" s="606"/>
      <c r="P37" s="354" t="str">
        <f t="shared" si="30"/>
        <v xml:space="preserve">-                     </v>
      </c>
      <c r="Q37" s="491"/>
      <c r="X37" s="559">
        <f t="shared" si="24"/>
        <v>1</v>
      </c>
      <c r="Y37" s="587">
        <f t="shared" si="25"/>
        <v>1</v>
      </c>
      <c r="Z37" s="588"/>
      <c r="AA37" s="588"/>
      <c r="AB37" s="588"/>
      <c r="AC37" s="589"/>
      <c r="AD37" s="557">
        <f t="shared" si="26"/>
        <v>1</v>
      </c>
      <c r="AE37" s="590">
        <f t="shared" si="27"/>
        <v>1</v>
      </c>
      <c r="AF37" s="591"/>
      <c r="AG37" s="592"/>
      <c r="AH37" s="561"/>
      <c r="AI37" s="561"/>
      <c r="AJ37" s="561"/>
      <c r="AK37" s="525"/>
      <c r="AL37" s="364"/>
      <c r="AM37" s="525"/>
      <c r="AN37" s="364"/>
      <c r="AO37" s="525"/>
      <c r="AP37" s="561"/>
      <c r="AQ37" s="561"/>
      <c r="AR37" s="561"/>
      <c r="AS37" s="561"/>
      <c r="AT37" s="525"/>
      <c r="AU37" s="608" t="s">
        <v>244</v>
      </c>
      <c r="AV37" s="477"/>
      <c r="AW37" s="609"/>
      <c r="AX37" s="610"/>
      <c r="AY37" s="610"/>
      <c r="AZ37" s="364"/>
      <c r="BA37" s="364"/>
      <c r="BB37" s="364"/>
      <c r="DL37" s="563"/>
      <c r="DM37" s="275"/>
      <c r="DN37" s="275"/>
      <c r="DO37" s="566"/>
      <c r="DP37" s="524"/>
      <c r="DQ37" s="524"/>
      <c r="DR37" s="524"/>
      <c r="DS37" s="524"/>
      <c r="DT37" s="567"/>
      <c r="DU37" s="567"/>
      <c r="DV37" s="524"/>
      <c r="DW37" s="524"/>
      <c r="DX37" s="524"/>
    </row>
    <row r="38" spans="2:128" ht="15.75" customHeight="1" x14ac:dyDescent="0.2">
      <c r="B38" s="282"/>
      <c r="C38" s="334">
        <v>5</v>
      </c>
      <c r="D38" s="602"/>
      <c r="E38" s="603"/>
      <c r="F38" s="595"/>
      <c r="G38" s="596"/>
      <c r="H38" s="301" t="str">
        <f t="shared" si="28"/>
        <v/>
      </c>
      <c r="I38" s="379"/>
      <c r="J38" s="380" t="str">
        <f t="shared" si="29"/>
        <v/>
      </c>
      <c r="K38" s="338"/>
      <c r="L38" s="604"/>
      <c r="M38" s="598"/>
      <c r="N38" s="605"/>
      <c r="O38" s="606"/>
      <c r="P38" s="354" t="str">
        <f t="shared" si="30"/>
        <v xml:space="preserve">-                     </v>
      </c>
      <c r="Q38" s="491"/>
      <c r="X38" s="559">
        <f t="shared" si="24"/>
        <v>1</v>
      </c>
      <c r="Y38" s="587">
        <f t="shared" si="25"/>
        <v>1</v>
      </c>
      <c r="Z38" s="588"/>
      <c r="AA38" s="588"/>
      <c r="AB38" s="588"/>
      <c r="AC38" s="589"/>
      <c r="AD38" s="557">
        <f t="shared" si="26"/>
        <v>1</v>
      </c>
      <c r="AE38" s="590">
        <f t="shared" si="27"/>
        <v>1</v>
      </c>
      <c r="AF38" s="591"/>
      <c r="AG38" s="592"/>
      <c r="AK38" s="525"/>
      <c r="AL38" s="275"/>
      <c r="AM38" s="564"/>
      <c r="AN38" s="275"/>
      <c r="AO38" s="611"/>
      <c r="AT38" s="611"/>
      <c r="AU38" s="612" t="s">
        <v>221</v>
      </c>
      <c r="AV38" s="613"/>
      <c r="AW38" s="614"/>
      <c r="AX38" s="615"/>
      <c r="AY38" s="615"/>
      <c r="AZ38" s="275"/>
      <c r="BA38" s="275"/>
      <c r="BB38" s="275"/>
      <c r="DL38" s="563"/>
      <c r="DM38" s="275"/>
      <c r="DN38" s="275"/>
      <c r="DO38" s="566"/>
      <c r="DP38" s="524"/>
      <c r="DQ38" s="524"/>
      <c r="DR38" s="524"/>
      <c r="DS38" s="524"/>
      <c r="DT38" s="567"/>
      <c r="DU38" s="567"/>
      <c r="DV38" s="524"/>
      <c r="DW38" s="524"/>
      <c r="DX38" s="524"/>
    </row>
    <row r="39" spans="2:128" ht="15.75" customHeight="1" x14ac:dyDescent="0.2">
      <c r="B39" s="282"/>
      <c r="C39" s="334">
        <v>6</v>
      </c>
      <c r="D39" s="602"/>
      <c r="E39" s="603"/>
      <c r="F39" s="603"/>
      <c r="G39" s="555"/>
      <c r="H39" s="301" t="str">
        <f t="shared" si="28"/>
        <v/>
      </c>
      <c r="I39" s="379"/>
      <c r="J39" s="380" t="str">
        <f t="shared" si="29"/>
        <v/>
      </c>
      <c r="K39" s="338"/>
      <c r="L39" s="604"/>
      <c r="M39" s="598"/>
      <c r="N39" s="605"/>
      <c r="O39" s="606"/>
      <c r="P39" s="354" t="str">
        <f t="shared" si="30"/>
        <v xml:space="preserve">-                     </v>
      </c>
      <c r="Q39" s="491"/>
      <c r="X39" s="559">
        <f t="shared" si="24"/>
        <v>1</v>
      </c>
      <c r="Y39" s="587">
        <f t="shared" si="25"/>
        <v>1</v>
      </c>
      <c r="Z39" s="588"/>
      <c r="AA39" s="588"/>
      <c r="AB39" s="588"/>
      <c r="AC39" s="589"/>
      <c r="AD39" s="557">
        <f t="shared" si="26"/>
        <v>1</v>
      </c>
      <c r="AE39" s="590">
        <f t="shared" si="27"/>
        <v>1</v>
      </c>
      <c r="AF39" s="591"/>
      <c r="AG39" s="592"/>
      <c r="AK39" s="525"/>
      <c r="AL39" s="275"/>
      <c r="AM39" s="564"/>
      <c r="AN39" s="275"/>
      <c r="AO39" s="611"/>
      <c r="AT39" s="611"/>
      <c r="AU39" s="612" t="s">
        <v>222</v>
      </c>
      <c r="AV39" s="613"/>
      <c r="AW39" s="614"/>
      <c r="AX39" s="615"/>
      <c r="AY39" s="615"/>
      <c r="AZ39" s="275"/>
      <c r="BA39" s="275"/>
      <c r="BB39" s="275"/>
      <c r="DL39" s="563"/>
      <c r="DM39" s="275"/>
      <c r="DN39" s="275"/>
      <c r="DO39" s="566"/>
      <c r="DP39" s="524"/>
      <c r="DQ39" s="524"/>
      <c r="DR39" s="524"/>
      <c r="DS39" s="524"/>
      <c r="DT39" s="567"/>
      <c r="DU39" s="567"/>
      <c r="DV39" s="524"/>
      <c r="DW39" s="524"/>
      <c r="DX39" s="524"/>
    </row>
    <row r="40" spans="2:128" ht="15.75" customHeight="1" x14ac:dyDescent="0.2">
      <c r="B40" s="282"/>
      <c r="C40" s="334">
        <v>7</v>
      </c>
      <c r="D40" s="602"/>
      <c r="E40" s="603"/>
      <c r="F40" s="603"/>
      <c r="G40" s="555"/>
      <c r="H40" s="301" t="str">
        <f t="shared" si="28"/>
        <v/>
      </c>
      <c r="I40" s="379"/>
      <c r="J40" s="380" t="str">
        <f t="shared" si="29"/>
        <v/>
      </c>
      <c r="K40" s="338"/>
      <c r="L40" s="604"/>
      <c r="M40" s="598"/>
      <c r="N40" s="605"/>
      <c r="O40" s="606"/>
      <c r="P40" s="354" t="str">
        <f t="shared" si="30"/>
        <v xml:space="preserve">-                     </v>
      </c>
      <c r="Q40" s="491"/>
      <c r="X40" s="559">
        <f t="shared" si="24"/>
        <v>1</v>
      </c>
      <c r="Y40" s="587">
        <f t="shared" si="25"/>
        <v>1</v>
      </c>
      <c r="Z40" s="588"/>
      <c r="AA40" s="588"/>
      <c r="AB40" s="588"/>
      <c r="AC40" s="589"/>
      <c r="AD40" s="557">
        <f t="shared" si="26"/>
        <v>1</v>
      </c>
      <c r="AE40" s="590">
        <f t="shared" si="27"/>
        <v>1</v>
      </c>
      <c r="AF40" s="591"/>
      <c r="AG40" s="592"/>
      <c r="AK40" s="525"/>
      <c r="AL40" s="275"/>
      <c r="AM40" s="564"/>
      <c r="AN40" s="275"/>
      <c r="AO40" s="611"/>
      <c r="AT40" s="611"/>
      <c r="AU40" s="612"/>
      <c r="AV40" s="613"/>
      <c r="AW40" s="614"/>
      <c r="AX40" s="615"/>
      <c r="AY40" s="615"/>
      <c r="AZ40" s="275"/>
      <c r="BA40" s="275"/>
      <c r="BB40" s="275"/>
      <c r="DL40" s="563"/>
      <c r="DM40" s="275"/>
      <c r="DN40" s="275"/>
      <c r="DO40" s="566"/>
      <c r="DP40" s="524"/>
      <c r="DQ40" s="524"/>
      <c r="DR40" s="524"/>
      <c r="DS40" s="524"/>
      <c r="DT40" s="567"/>
      <c r="DU40" s="567"/>
      <c r="DV40" s="524"/>
      <c r="DW40" s="524"/>
      <c r="DX40" s="524"/>
    </row>
    <row r="41" spans="2:128" ht="15.75" customHeight="1" x14ac:dyDescent="0.2">
      <c r="B41" s="282"/>
      <c r="C41" s="334">
        <v>8</v>
      </c>
      <c r="D41" s="602"/>
      <c r="E41" s="603"/>
      <c r="F41" s="603"/>
      <c r="G41" s="555"/>
      <c r="H41" s="301" t="str">
        <f t="shared" si="28"/>
        <v/>
      </c>
      <c r="I41" s="379"/>
      <c r="J41" s="380" t="str">
        <f t="shared" si="29"/>
        <v/>
      </c>
      <c r="K41" s="338"/>
      <c r="L41" s="604"/>
      <c r="M41" s="598"/>
      <c r="N41" s="605"/>
      <c r="O41" s="606"/>
      <c r="P41" s="354" t="str">
        <f t="shared" si="30"/>
        <v xml:space="preserve">-                     </v>
      </c>
      <c r="Q41" s="491"/>
      <c r="X41" s="559">
        <f t="shared" si="24"/>
        <v>1</v>
      </c>
      <c r="Y41" s="587">
        <f t="shared" si="25"/>
        <v>1</v>
      </c>
      <c r="Z41" s="588"/>
      <c r="AA41" s="588"/>
      <c r="AB41" s="588"/>
      <c r="AC41" s="589"/>
      <c r="AD41" s="557">
        <f t="shared" si="26"/>
        <v>1</v>
      </c>
      <c r="AE41" s="590">
        <f t="shared" si="27"/>
        <v>1</v>
      </c>
      <c r="AF41" s="591"/>
      <c r="AG41" s="592"/>
      <c r="AK41" s="525"/>
      <c r="AL41" s="275"/>
      <c r="AM41" s="564"/>
      <c r="AN41" s="275"/>
      <c r="AO41" s="611"/>
      <c r="AT41" s="611"/>
      <c r="AU41" s="275"/>
      <c r="AV41" s="275"/>
      <c r="AW41" s="615"/>
      <c r="AX41" s="615"/>
      <c r="AY41" s="615"/>
      <c r="AZ41" s="275"/>
      <c r="BA41" s="275"/>
      <c r="BB41" s="275"/>
      <c r="DL41" s="563"/>
      <c r="DM41" s="275"/>
      <c r="DN41" s="275"/>
      <c r="DO41" s="566"/>
      <c r="DP41" s="524"/>
      <c r="DQ41" s="524"/>
      <c r="DR41" s="524"/>
      <c r="DS41" s="524"/>
      <c r="DT41" s="567"/>
      <c r="DU41" s="567"/>
      <c r="DV41" s="524"/>
      <c r="DW41" s="524"/>
      <c r="DX41" s="524"/>
    </row>
    <row r="42" spans="2:128" ht="15.75" customHeight="1" x14ac:dyDescent="0.2">
      <c r="B42" s="282"/>
      <c r="C42" s="334">
        <v>9</v>
      </c>
      <c r="D42" s="602"/>
      <c r="E42" s="603"/>
      <c r="F42" s="603"/>
      <c r="G42" s="555"/>
      <c r="H42" s="301" t="str">
        <f t="shared" si="28"/>
        <v/>
      </c>
      <c r="I42" s="379"/>
      <c r="J42" s="380" t="str">
        <f t="shared" si="29"/>
        <v/>
      </c>
      <c r="K42" s="616"/>
      <c r="L42" s="604"/>
      <c r="M42" s="598"/>
      <c r="N42" s="605"/>
      <c r="O42" s="606"/>
      <c r="P42" s="354" t="str">
        <f t="shared" si="30"/>
        <v xml:space="preserve">-                     </v>
      </c>
      <c r="Q42" s="491"/>
      <c r="X42" s="559">
        <f t="shared" si="24"/>
        <v>1</v>
      </c>
      <c r="Y42" s="587">
        <f t="shared" si="25"/>
        <v>1</v>
      </c>
      <c r="Z42" s="588"/>
      <c r="AA42" s="588"/>
      <c r="AB42" s="588"/>
      <c r="AC42" s="589"/>
      <c r="AD42" s="557">
        <f t="shared" si="26"/>
        <v>1</v>
      </c>
      <c r="AE42" s="590">
        <f t="shared" si="27"/>
        <v>1</v>
      </c>
      <c r="AF42" s="591"/>
      <c r="AG42" s="592"/>
      <c r="AK42" s="525"/>
      <c r="AL42" s="275"/>
      <c r="AM42" s="564"/>
      <c r="AN42" s="275"/>
      <c r="AO42" s="611"/>
      <c r="AT42" s="611"/>
      <c r="AU42" s="275"/>
      <c r="AV42" s="275"/>
      <c r="AW42" s="615"/>
      <c r="AX42" s="615"/>
      <c r="AY42" s="615"/>
      <c r="AZ42" s="275"/>
      <c r="BA42" s="275"/>
      <c r="BB42" s="275"/>
      <c r="DL42" s="563"/>
      <c r="DM42" s="275"/>
      <c r="DN42" s="275"/>
      <c r="DO42" s="566"/>
      <c r="DP42" s="524"/>
      <c r="DQ42" s="524"/>
      <c r="DR42" s="524"/>
      <c r="DS42" s="524"/>
      <c r="DT42" s="567"/>
      <c r="DU42" s="567"/>
      <c r="DV42" s="524"/>
      <c r="DW42" s="524"/>
      <c r="DX42" s="524"/>
    </row>
    <row r="43" spans="2:128" x14ac:dyDescent="0.2">
      <c r="B43" s="282"/>
      <c r="C43" s="334">
        <v>10</v>
      </c>
      <c r="D43" s="602"/>
      <c r="E43" s="603"/>
      <c r="F43" s="603"/>
      <c r="G43" s="555"/>
      <c r="H43" s="301" t="str">
        <f t="shared" si="28"/>
        <v/>
      </c>
      <c r="I43" s="379"/>
      <c r="J43" s="380" t="str">
        <f t="shared" si="29"/>
        <v/>
      </c>
      <c r="K43" s="338"/>
      <c r="L43" s="604"/>
      <c r="M43" s="617"/>
      <c r="N43" s="605"/>
      <c r="O43" s="606"/>
      <c r="P43" s="398" t="str">
        <f t="shared" si="30"/>
        <v xml:space="preserve">-                     </v>
      </c>
      <c r="Q43" s="491"/>
      <c r="X43" s="486"/>
      <c r="Y43" s="486"/>
      <c r="AK43" s="525"/>
      <c r="AL43" s="275"/>
      <c r="AM43" s="564"/>
      <c r="AN43" s="275"/>
      <c r="AO43" s="611"/>
      <c r="AT43" s="611"/>
      <c r="AU43" s="275"/>
      <c r="AV43" s="275"/>
      <c r="AW43" s="615"/>
      <c r="AX43" s="615"/>
      <c r="AY43" s="615"/>
      <c r="AZ43" s="275"/>
      <c r="BA43" s="275"/>
      <c r="BB43" s="275"/>
      <c r="DL43" s="563"/>
      <c r="DM43" s="275"/>
      <c r="DN43" s="275"/>
      <c r="DO43" s="566"/>
      <c r="DP43" s="524"/>
      <c r="DQ43" s="524"/>
      <c r="DR43" s="524"/>
      <c r="DS43" s="524"/>
      <c r="DT43" s="567"/>
      <c r="DU43" s="567"/>
      <c r="DV43" s="524"/>
      <c r="DW43" s="524"/>
      <c r="DX43" s="524"/>
    </row>
    <row r="44" spans="2:128" x14ac:dyDescent="0.2">
      <c r="B44" s="282"/>
      <c r="C44" s="362"/>
      <c r="D44" s="275"/>
      <c r="E44" s="275"/>
      <c r="F44" s="275"/>
      <c r="G44" s="275"/>
      <c r="H44" s="275"/>
      <c r="I44" s="275"/>
      <c r="J44" s="275"/>
      <c r="K44" s="275"/>
      <c r="L44" s="275"/>
      <c r="M44" s="275"/>
      <c r="N44" s="275"/>
      <c r="O44" s="275"/>
      <c r="P44" s="275"/>
      <c r="Q44" s="491"/>
      <c r="X44" s="486"/>
      <c r="Y44" s="486"/>
      <c r="AK44" s="512"/>
      <c r="AL44" s="275"/>
      <c r="AM44" s="567"/>
      <c r="AN44" s="275"/>
      <c r="AO44" s="618"/>
      <c r="AP44" s="618"/>
      <c r="AQ44" s="618"/>
      <c r="AR44" s="618"/>
      <c r="AS44" s="618"/>
      <c r="AT44" s="618"/>
      <c r="AU44" s="275"/>
      <c r="AV44" s="275"/>
      <c r="AW44" s="619"/>
      <c r="AX44" s="619"/>
      <c r="AY44" s="619"/>
      <c r="AZ44" s="275"/>
      <c r="BA44" s="275"/>
      <c r="BB44" s="275"/>
      <c r="DL44" s="563"/>
      <c r="DM44" s="275"/>
      <c r="DN44" s="275"/>
      <c r="DO44" s="566"/>
      <c r="DP44" s="524"/>
      <c r="DQ44" s="524"/>
      <c r="DR44" s="524"/>
      <c r="DS44" s="524"/>
      <c r="DT44" s="567"/>
      <c r="DU44" s="567"/>
      <c r="DV44" s="524"/>
      <c r="DW44" s="524"/>
      <c r="DX44" s="524"/>
    </row>
    <row r="45" spans="2:128" x14ac:dyDescent="0.2">
      <c r="B45" s="282"/>
      <c r="C45" s="985"/>
      <c r="D45" s="986"/>
      <c r="E45" s="986"/>
      <c r="F45" s="986"/>
      <c r="G45" s="986"/>
      <c r="H45" s="986"/>
      <c r="I45" s="986"/>
      <c r="J45" s="986"/>
      <c r="K45" s="987"/>
      <c r="L45" s="275"/>
      <c r="M45" s="275"/>
      <c r="N45" s="275"/>
      <c r="O45" s="275"/>
      <c r="P45" s="275"/>
      <c r="Q45" s="491"/>
      <c r="X45" s="148">
        <f t="shared" ref="X45:X54" si="31">IF(F20="",1,2)</f>
        <v>1</v>
      </c>
      <c r="Y45" s="486"/>
      <c r="AK45" s="512"/>
      <c r="AL45" s="275"/>
      <c r="AM45" s="567"/>
      <c r="AN45" s="275"/>
      <c r="AO45" s="618"/>
      <c r="AP45" s="618"/>
      <c r="AQ45" s="618"/>
      <c r="AR45" s="618"/>
      <c r="AS45" s="618"/>
      <c r="AT45" s="618"/>
      <c r="AU45" s="275"/>
      <c r="AV45" s="275"/>
      <c r="AW45" s="619"/>
      <c r="AX45" s="619"/>
      <c r="AY45" s="619"/>
      <c r="AZ45" s="275"/>
      <c r="BA45" s="275"/>
      <c r="BB45" s="275"/>
      <c r="DL45" s="563"/>
      <c r="DM45" s="275"/>
      <c r="DN45" s="275"/>
      <c r="DO45" s="566"/>
      <c r="DP45" s="524"/>
      <c r="DQ45" s="524"/>
      <c r="DR45" s="524"/>
      <c r="DS45" s="524"/>
      <c r="DT45" s="567"/>
      <c r="DU45" s="567"/>
      <c r="DV45" s="524"/>
      <c r="DW45" s="524"/>
      <c r="DX45" s="524"/>
    </row>
    <row r="46" spans="2:128" ht="15" x14ac:dyDescent="0.2">
      <c r="B46" s="282"/>
      <c r="C46" s="369" t="s">
        <v>105</v>
      </c>
      <c r="D46" s="620" t="s">
        <v>104</v>
      </c>
      <c r="E46" s="621"/>
      <c r="F46" s="621"/>
      <c r="G46" s="621"/>
      <c r="H46" s="621"/>
      <c r="I46" s="621"/>
      <c r="J46" s="621"/>
      <c r="K46" s="622"/>
      <c r="L46" s="623" t="s">
        <v>82</v>
      </c>
      <c r="M46" s="624"/>
      <c r="N46" s="624"/>
      <c r="O46" s="624"/>
      <c r="P46" s="275"/>
      <c r="Q46" s="491"/>
      <c r="X46" s="148">
        <f t="shared" si="31"/>
        <v>1</v>
      </c>
      <c r="Y46" s="486"/>
      <c r="AK46" s="512"/>
      <c r="AL46" s="275"/>
      <c r="AM46" s="567"/>
      <c r="AN46" s="275"/>
      <c r="AO46" s="618"/>
      <c r="AP46" s="618"/>
      <c r="AQ46" s="618"/>
      <c r="AR46" s="618"/>
      <c r="AS46" s="618"/>
      <c r="AT46" s="618"/>
      <c r="AU46" s="275"/>
      <c r="AV46" s="275"/>
      <c r="AW46" s="619"/>
      <c r="AX46" s="619"/>
      <c r="AY46" s="619"/>
      <c r="AZ46" s="275"/>
      <c r="BA46" s="275"/>
      <c r="BB46" s="275"/>
      <c r="DL46" s="563"/>
      <c r="DM46" s="275"/>
      <c r="DN46" s="275"/>
      <c r="DO46" s="566"/>
      <c r="DP46" s="524"/>
      <c r="DQ46" s="524"/>
      <c r="DR46" s="524"/>
      <c r="DS46" s="524"/>
      <c r="DT46" s="567"/>
      <c r="DU46" s="567"/>
      <c r="DV46" s="524"/>
      <c r="DW46" s="524"/>
      <c r="DX46" s="524"/>
    </row>
    <row r="47" spans="2:128" ht="55.5" customHeight="1" x14ac:dyDescent="0.2">
      <c r="B47" s="282"/>
      <c r="C47" s="374"/>
      <c r="D47" s="291" t="s">
        <v>97</v>
      </c>
      <c r="E47" s="403" t="s">
        <v>98</v>
      </c>
      <c r="F47" s="291" t="s">
        <v>99</v>
      </c>
      <c r="G47" s="291" t="s">
        <v>96</v>
      </c>
      <c r="H47" s="291" t="s">
        <v>100</v>
      </c>
      <c r="I47" s="348" t="s">
        <v>101</v>
      </c>
      <c r="J47" s="348" t="s">
        <v>102</v>
      </c>
      <c r="K47" s="291" t="s">
        <v>103</v>
      </c>
      <c r="L47" s="410" t="s">
        <v>249</v>
      </c>
      <c r="M47" s="411"/>
      <c r="N47" s="411"/>
      <c r="O47" s="411"/>
      <c r="P47" s="275"/>
      <c r="Q47" s="491"/>
      <c r="X47" s="148">
        <f t="shared" si="31"/>
        <v>1</v>
      </c>
      <c r="Y47" s="486"/>
      <c r="AK47" s="275"/>
      <c r="AL47" s="275"/>
      <c r="AM47" s="275"/>
      <c r="AN47" s="275"/>
      <c r="AO47" s="275"/>
      <c r="AP47" s="275"/>
      <c r="AQ47" s="275"/>
      <c r="AR47" s="275"/>
      <c r="AS47" s="275"/>
      <c r="AT47" s="275"/>
      <c r="AU47" s="275"/>
      <c r="AV47" s="275"/>
      <c r="AW47" s="275"/>
      <c r="AX47" s="275"/>
      <c r="AY47" s="275"/>
      <c r="AZ47" s="275"/>
      <c r="BA47" s="275"/>
      <c r="BB47" s="362"/>
      <c r="DL47" s="563"/>
      <c r="DM47" s="275"/>
      <c r="DN47" s="275"/>
      <c r="DO47" s="566"/>
      <c r="DP47" s="524"/>
      <c r="DQ47" s="524"/>
      <c r="DR47" s="524"/>
      <c r="DS47" s="524"/>
      <c r="DT47" s="567"/>
      <c r="DU47" s="567"/>
      <c r="DV47" s="524"/>
      <c r="DW47" s="524"/>
      <c r="DX47" s="524"/>
    </row>
    <row r="48" spans="2:128" x14ac:dyDescent="0.2">
      <c r="B48" s="282"/>
      <c r="C48" s="334">
        <v>1</v>
      </c>
      <c r="D48" s="599"/>
      <c r="E48" s="625"/>
      <c r="F48" s="625"/>
      <c r="G48" s="625"/>
      <c r="H48" s="625"/>
      <c r="I48" s="552"/>
      <c r="J48" s="625"/>
      <c r="K48" s="625"/>
      <c r="L48" s="414" t="s">
        <v>87</v>
      </c>
      <c r="M48" s="415"/>
      <c r="N48" s="415"/>
      <c r="O48" s="415"/>
      <c r="P48" s="415"/>
      <c r="Q48" s="491"/>
      <c r="X48" s="148">
        <f t="shared" si="31"/>
        <v>1</v>
      </c>
      <c r="Y48" s="486"/>
      <c r="AK48" s="275"/>
      <c r="AL48" s="275"/>
      <c r="AM48" s="275"/>
      <c r="AN48" s="275"/>
      <c r="AO48" s="275"/>
      <c r="AP48" s="275"/>
      <c r="AQ48" s="275"/>
      <c r="AR48" s="275"/>
      <c r="AS48" s="275"/>
      <c r="AT48" s="275"/>
      <c r="AU48" s="275"/>
      <c r="AV48" s="275"/>
      <c r="AW48" s="275"/>
      <c r="AX48" s="275"/>
      <c r="AY48" s="275"/>
      <c r="AZ48" s="275"/>
      <c r="BA48" s="275"/>
      <c r="BB48" s="362"/>
      <c r="DL48" s="563"/>
      <c r="DM48" s="275"/>
      <c r="DN48" s="275"/>
      <c r="DO48" s="566"/>
      <c r="DP48" s="524"/>
      <c r="DQ48" s="524"/>
      <c r="DR48" s="524"/>
      <c r="DS48" s="524"/>
      <c r="DT48" s="567"/>
      <c r="DU48" s="567"/>
      <c r="DV48" s="524"/>
      <c r="DW48" s="524"/>
      <c r="DX48" s="524"/>
    </row>
    <row r="49" spans="2:128" x14ac:dyDescent="0.2">
      <c r="B49" s="282"/>
      <c r="C49" s="334">
        <v>2</v>
      </c>
      <c r="D49" s="626"/>
      <c r="E49" s="408"/>
      <c r="F49" s="408"/>
      <c r="G49" s="408"/>
      <c r="H49" s="408"/>
      <c r="I49" s="338"/>
      <c r="J49" s="408"/>
      <c r="K49" s="408"/>
      <c r="L49" s="414"/>
      <c r="M49" s="415"/>
      <c r="N49" s="415"/>
      <c r="O49" s="415"/>
      <c r="P49" s="415"/>
      <c r="Q49" s="491"/>
      <c r="X49" s="148">
        <f t="shared" si="31"/>
        <v>1</v>
      </c>
      <c r="Y49" s="486"/>
      <c r="AK49" s="275"/>
      <c r="AL49" s="275"/>
      <c r="AM49" s="530"/>
      <c r="AN49" s="530"/>
      <c r="AO49" s="530"/>
      <c r="AP49" s="530"/>
      <c r="AQ49" s="530"/>
      <c r="AR49" s="530"/>
      <c r="AS49" s="530"/>
      <c r="AT49" s="530"/>
      <c r="AU49" s="530"/>
      <c r="AV49" s="530"/>
      <c r="AW49" s="530"/>
      <c r="AX49" s="530"/>
      <c r="AY49" s="530"/>
      <c r="AZ49" s="530"/>
      <c r="BA49" s="275"/>
      <c r="BB49" s="275"/>
      <c r="DL49" s="563"/>
      <c r="DM49" s="275"/>
      <c r="DN49" s="275"/>
      <c r="DO49" s="566"/>
      <c r="DP49" s="524"/>
      <c r="DQ49" s="524"/>
      <c r="DR49" s="524"/>
      <c r="DS49" s="524"/>
      <c r="DT49" s="567"/>
      <c r="DU49" s="567"/>
      <c r="DV49" s="524"/>
      <c r="DW49" s="524"/>
      <c r="DX49" s="524"/>
    </row>
    <row r="50" spans="2:128" x14ac:dyDescent="0.2">
      <c r="B50" s="282"/>
      <c r="C50" s="334">
        <v>3</v>
      </c>
      <c r="D50" s="599"/>
      <c r="E50" s="408"/>
      <c r="F50" s="408"/>
      <c r="G50" s="408"/>
      <c r="H50" s="408"/>
      <c r="I50" s="338"/>
      <c r="J50" s="408"/>
      <c r="K50" s="408"/>
      <c r="L50" s="363"/>
      <c r="M50" s="275"/>
      <c r="N50" s="275"/>
      <c r="O50" s="275"/>
      <c r="P50" s="275"/>
      <c r="Q50" s="491"/>
      <c r="X50" s="148">
        <f t="shared" si="31"/>
        <v>1</v>
      </c>
      <c r="Y50" s="486"/>
      <c r="AK50" s="275"/>
      <c r="AL50" s="275"/>
      <c r="AM50" s="533"/>
      <c r="AN50" s="533"/>
      <c r="AO50" s="533"/>
      <c r="AP50" s="533"/>
      <c r="AQ50" s="533"/>
      <c r="AR50" s="533"/>
      <c r="AS50" s="533"/>
      <c r="AT50" s="533"/>
      <c r="AU50" s="533"/>
      <c r="AV50" s="533"/>
      <c r="AW50" s="533"/>
      <c r="AX50" s="533"/>
      <c r="AY50" s="533"/>
      <c r="AZ50" s="533"/>
      <c r="BA50" s="275"/>
      <c r="BB50" s="275"/>
      <c r="DL50" s="563"/>
      <c r="DM50" s="275"/>
      <c r="DN50" s="275"/>
      <c r="DO50" s="566"/>
      <c r="DP50" s="524"/>
      <c r="DQ50" s="524"/>
      <c r="DR50" s="524"/>
      <c r="DS50" s="524"/>
      <c r="DT50" s="567"/>
      <c r="DU50" s="567"/>
      <c r="DV50" s="524"/>
      <c r="DW50" s="524"/>
      <c r="DX50" s="524"/>
    </row>
    <row r="51" spans="2:128" x14ac:dyDescent="0.2">
      <c r="B51" s="282"/>
      <c r="C51" s="334">
        <v>4</v>
      </c>
      <c r="D51" s="599"/>
      <c r="E51" s="408"/>
      <c r="F51" s="408"/>
      <c r="G51" s="408"/>
      <c r="H51" s="408"/>
      <c r="I51" s="338"/>
      <c r="J51" s="408"/>
      <c r="K51" s="408"/>
      <c r="L51" s="624" t="s">
        <v>289</v>
      </c>
      <c r="M51" s="275"/>
      <c r="N51" s="275"/>
      <c r="O51" s="275"/>
      <c r="P51" s="275"/>
      <c r="Q51" s="491"/>
      <c r="X51" s="148">
        <f t="shared" si="31"/>
        <v>1</v>
      </c>
      <c r="Y51" s="486"/>
      <c r="AK51" s="275"/>
      <c r="AL51" s="275"/>
      <c r="AM51" s="543"/>
      <c r="AN51" s="275"/>
      <c r="AO51" s="275"/>
      <c r="AP51" s="275"/>
      <c r="AQ51" s="275"/>
      <c r="AR51" s="275"/>
      <c r="AS51" s="275"/>
      <c r="AT51" s="275"/>
      <c r="AU51" s="275"/>
      <c r="AV51" s="275"/>
      <c r="AW51" s="275"/>
      <c r="AX51" s="275"/>
      <c r="AY51" s="275"/>
      <c r="AZ51" s="275"/>
      <c r="BA51" s="275"/>
      <c r="BB51" s="275"/>
      <c r="DL51" s="563"/>
      <c r="DM51" s="275"/>
      <c r="DN51" s="275"/>
      <c r="DO51" s="566"/>
      <c r="DP51" s="524"/>
      <c r="DQ51" s="524"/>
      <c r="DR51" s="524"/>
      <c r="DS51" s="524"/>
      <c r="DT51" s="567"/>
      <c r="DU51" s="567"/>
      <c r="DV51" s="524"/>
      <c r="DW51" s="524"/>
      <c r="DX51" s="524"/>
    </row>
    <row r="52" spans="2:128" x14ac:dyDescent="0.2">
      <c r="B52" s="282"/>
      <c r="C52" s="334">
        <v>5</v>
      </c>
      <c r="D52" s="599"/>
      <c r="E52" s="408"/>
      <c r="F52" s="408"/>
      <c r="G52" s="408"/>
      <c r="H52" s="408"/>
      <c r="I52" s="338"/>
      <c r="J52" s="408"/>
      <c r="K52" s="408"/>
      <c r="L52" s="275"/>
      <c r="M52" s="275"/>
      <c r="N52" s="275"/>
      <c r="O52" s="275"/>
      <c r="P52" s="275"/>
      <c r="Q52" s="491"/>
      <c r="X52" s="148">
        <f t="shared" si="31"/>
        <v>1</v>
      </c>
      <c r="Y52" s="486"/>
      <c r="AK52" s="275"/>
      <c r="AL52" s="275"/>
      <c r="AM52" s="275"/>
      <c r="AN52" s="275"/>
      <c r="AO52" s="275"/>
      <c r="AP52" s="275"/>
      <c r="AQ52" s="275"/>
      <c r="AR52" s="275"/>
      <c r="AS52" s="275"/>
      <c r="AT52" s="275"/>
      <c r="AU52" s="275"/>
      <c r="AV52" s="275"/>
      <c r="AW52" s="275"/>
      <c r="AX52" s="275"/>
      <c r="AY52" s="275"/>
      <c r="AZ52" s="275"/>
      <c r="BA52" s="275"/>
      <c r="BB52" s="275"/>
      <c r="DL52" s="563"/>
      <c r="DM52" s="275"/>
      <c r="DN52" s="275"/>
      <c r="DO52" s="566"/>
      <c r="DP52" s="524"/>
      <c r="DQ52" s="524"/>
      <c r="DR52" s="524"/>
      <c r="DS52" s="524"/>
      <c r="DT52" s="567"/>
      <c r="DU52" s="567"/>
      <c r="DV52" s="524"/>
      <c r="DW52" s="524"/>
      <c r="DX52" s="524"/>
    </row>
    <row r="53" spans="2:128" x14ac:dyDescent="0.2">
      <c r="B53" s="282"/>
      <c r="C53" s="334">
        <v>6</v>
      </c>
      <c r="D53" s="599"/>
      <c r="E53" s="408"/>
      <c r="F53" s="408"/>
      <c r="G53" s="408"/>
      <c r="H53" s="408"/>
      <c r="I53" s="338"/>
      <c r="J53" s="408"/>
      <c r="K53" s="408"/>
      <c r="L53" s="627" t="s">
        <v>88</v>
      </c>
      <c r="M53" s="628"/>
      <c r="N53" s="628"/>
      <c r="O53" s="628"/>
      <c r="P53" s="275"/>
      <c r="Q53" s="491"/>
      <c r="X53" s="148">
        <f t="shared" si="31"/>
        <v>1</v>
      </c>
      <c r="Y53" s="486"/>
      <c r="AK53" s="275"/>
      <c r="AL53" s="275"/>
      <c r="AM53" s="275"/>
      <c r="AN53" s="275"/>
      <c r="AO53" s="275"/>
      <c r="AP53" s="275"/>
      <c r="AQ53" s="275"/>
      <c r="AR53" s="275"/>
      <c r="AS53" s="275"/>
      <c r="AT53" s="275"/>
      <c r="AU53" s="275"/>
      <c r="AV53" s="275"/>
      <c r="AW53" s="275"/>
      <c r="AX53" s="275"/>
      <c r="AY53" s="275"/>
      <c r="AZ53" s="275"/>
      <c r="BA53" s="275"/>
      <c r="BB53" s="275"/>
      <c r="DL53" s="563"/>
      <c r="DM53" s="275"/>
      <c r="DN53" s="275"/>
      <c r="DO53" s="566"/>
      <c r="DP53" s="524"/>
      <c r="DQ53" s="524"/>
      <c r="DR53" s="524"/>
      <c r="DS53" s="524"/>
      <c r="DT53" s="567"/>
      <c r="DU53" s="567"/>
      <c r="DV53" s="524"/>
      <c r="DW53" s="524"/>
      <c r="DX53" s="524"/>
    </row>
    <row r="54" spans="2:128" x14ac:dyDescent="0.2">
      <c r="B54" s="282"/>
      <c r="C54" s="334">
        <v>7</v>
      </c>
      <c r="D54" s="599"/>
      <c r="E54" s="408"/>
      <c r="F54" s="408"/>
      <c r="G54" s="408"/>
      <c r="H54" s="408"/>
      <c r="I54" s="338"/>
      <c r="J54" s="408"/>
      <c r="K54" s="408"/>
      <c r="P54" s="275"/>
      <c r="Q54" s="491"/>
      <c r="X54" s="148">
        <f t="shared" si="31"/>
        <v>1</v>
      </c>
      <c r="Y54" s="486"/>
      <c r="AK54" s="275"/>
      <c r="AL54" s="275"/>
      <c r="AM54" s="275"/>
      <c r="AN54" s="275"/>
      <c r="AO54" s="275"/>
      <c r="AP54" s="275"/>
      <c r="AQ54" s="275"/>
      <c r="AR54" s="275"/>
      <c r="AS54" s="275"/>
      <c r="AT54" s="275"/>
      <c r="AU54" s="275"/>
      <c r="AV54" s="275"/>
      <c r="AW54" s="275"/>
      <c r="AX54" s="275"/>
      <c r="AY54" s="275"/>
      <c r="AZ54" s="275"/>
      <c r="BA54" s="275"/>
      <c r="BB54" s="275"/>
      <c r="DL54" s="563"/>
      <c r="DM54" s="275"/>
      <c r="DN54" s="275"/>
      <c r="DO54" s="566"/>
      <c r="DP54" s="524"/>
      <c r="DQ54" s="524"/>
      <c r="DR54" s="524"/>
      <c r="DS54" s="524"/>
      <c r="DT54" s="567"/>
      <c r="DU54" s="567"/>
      <c r="DV54" s="524"/>
      <c r="DW54" s="524"/>
      <c r="DX54" s="524"/>
    </row>
    <row r="55" spans="2:128" x14ac:dyDescent="0.2">
      <c r="B55" s="282"/>
      <c r="C55" s="334">
        <v>8</v>
      </c>
      <c r="D55" s="599"/>
      <c r="E55" s="408"/>
      <c r="F55" s="408"/>
      <c r="G55" s="408"/>
      <c r="H55" s="408"/>
      <c r="I55" s="338"/>
      <c r="J55" s="408"/>
      <c r="K55" s="408"/>
      <c r="L55" s="275"/>
      <c r="M55" s="275"/>
      <c r="N55" s="275"/>
      <c r="O55" s="275"/>
      <c r="P55" s="275"/>
      <c r="Q55" s="491"/>
      <c r="X55" s="486"/>
      <c r="Y55" s="486"/>
      <c r="AK55" s="275"/>
      <c r="AL55" s="275"/>
      <c r="AM55" s="275"/>
      <c r="AN55" s="275"/>
      <c r="AO55" s="275"/>
      <c r="AP55" s="275"/>
      <c r="AQ55" s="275"/>
      <c r="AR55" s="275"/>
      <c r="AS55" s="275"/>
      <c r="AT55" s="275"/>
      <c r="AU55" s="275"/>
      <c r="AV55" s="275"/>
      <c r="AW55" s="275"/>
      <c r="AX55" s="275"/>
      <c r="AY55" s="275"/>
      <c r="AZ55" s="275"/>
      <c r="BA55" s="275"/>
      <c r="BB55" s="362"/>
      <c r="DL55" s="563"/>
      <c r="DM55" s="275"/>
      <c r="DN55" s="275"/>
      <c r="DO55" s="566"/>
      <c r="DP55" s="524"/>
      <c r="DQ55" s="524"/>
      <c r="DR55" s="524"/>
      <c r="DS55" s="524"/>
      <c r="DT55" s="567"/>
      <c r="DU55" s="567"/>
      <c r="DV55" s="524"/>
      <c r="DW55" s="524"/>
      <c r="DX55" s="524"/>
    </row>
    <row r="56" spans="2:128" x14ac:dyDescent="0.2">
      <c r="B56" s="282"/>
      <c r="C56" s="334">
        <v>9</v>
      </c>
      <c r="D56" s="599"/>
      <c r="E56" s="408"/>
      <c r="F56" s="408"/>
      <c r="G56" s="408"/>
      <c r="H56" s="408"/>
      <c r="I56" s="338"/>
      <c r="J56" s="408"/>
      <c r="K56" s="408"/>
      <c r="L56" s="275"/>
      <c r="M56" s="275"/>
      <c r="N56" s="275"/>
      <c r="O56" s="275"/>
      <c r="P56" s="275"/>
      <c r="Q56" s="491"/>
      <c r="X56" s="486"/>
      <c r="Y56" s="486"/>
      <c r="AK56" s="275"/>
      <c r="AL56" s="275"/>
      <c r="AM56" s="275"/>
      <c r="AN56" s="275"/>
      <c r="AO56" s="275"/>
      <c r="AP56" s="275"/>
      <c r="AQ56" s="275"/>
      <c r="AR56" s="275"/>
      <c r="AS56" s="275"/>
      <c r="AT56" s="275"/>
      <c r="AU56" s="275"/>
      <c r="AV56" s="275"/>
      <c r="AW56" s="275"/>
      <c r="AX56" s="275"/>
      <c r="AY56" s="275"/>
      <c r="AZ56" s="275"/>
      <c r="BA56" s="275"/>
      <c r="BB56" s="275"/>
      <c r="DL56" s="563"/>
      <c r="DM56" s="275"/>
      <c r="DN56" s="275"/>
      <c r="DO56" s="566"/>
      <c r="DP56" s="524"/>
      <c r="DQ56" s="524"/>
      <c r="DR56" s="524"/>
      <c r="DS56" s="524"/>
      <c r="DT56" s="567"/>
      <c r="DU56" s="567"/>
      <c r="DV56" s="524"/>
      <c r="DW56" s="524"/>
      <c r="DX56" s="524"/>
    </row>
    <row r="57" spans="2:128" ht="18" x14ac:dyDescent="0.25">
      <c r="B57" s="282"/>
      <c r="C57" s="334">
        <v>10</v>
      </c>
      <c r="D57" s="599"/>
      <c r="E57" s="409"/>
      <c r="F57" s="409"/>
      <c r="G57" s="409"/>
      <c r="H57" s="409"/>
      <c r="I57" s="338"/>
      <c r="J57" s="409"/>
      <c r="K57" s="409"/>
      <c r="L57" s="275"/>
      <c r="M57" s="275"/>
      <c r="N57" s="275"/>
      <c r="O57" s="275"/>
      <c r="P57" s="275"/>
      <c r="Q57" s="491"/>
      <c r="X57" s="492" t="s">
        <v>230</v>
      </c>
      <c r="Y57" s="492"/>
      <c r="Z57" s="492"/>
      <c r="AA57" s="492"/>
      <c r="AB57" s="492"/>
      <c r="AC57" s="492"/>
      <c r="AD57" s="492"/>
      <c r="AE57" s="492"/>
      <c r="AF57" s="492"/>
      <c r="AG57" s="492"/>
      <c r="AH57" s="492"/>
      <c r="AI57" s="492"/>
      <c r="AJ57" s="492"/>
      <c r="AK57" s="492"/>
      <c r="AL57" s="492"/>
      <c r="AM57" s="492"/>
      <c r="AN57" s="492"/>
      <c r="AO57" s="492"/>
      <c r="AP57" s="492"/>
      <c r="AQ57" s="275"/>
      <c r="AR57" s="275"/>
      <c r="AS57" s="275"/>
      <c r="AT57" s="275"/>
      <c r="AU57" s="275"/>
      <c r="AV57" s="275"/>
      <c r="AW57" s="275"/>
      <c r="AX57" s="275"/>
      <c r="AY57" s="275"/>
      <c r="AZ57" s="275"/>
      <c r="BA57" s="275"/>
      <c r="BB57" s="275"/>
      <c r="DL57" s="563"/>
      <c r="DM57" s="275"/>
      <c r="DN57" s="275"/>
      <c r="DO57" s="566"/>
      <c r="DP57" s="524"/>
      <c r="DQ57" s="524"/>
      <c r="DR57" s="524"/>
      <c r="DS57" s="524"/>
      <c r="DT57" s="567"/>
      <c r="DU57" s="567"/>
      <c r="DV57" s="524"/>
      <c r="DW57" s="524"/>
      <c r="DX57" s="524"/>
    </row>
    <row r="58" spans="2:128" x14ac:dyDescent="0.2">
      <c r="B58" s="282"/>
      <c r="C58" s="275"/>
      <c r="D58" s="275"/>
      <c r="E58" s="275"/>
      <c r="F58" s="275"/>
      <c r="G58" s="275"/>
      <c r="H58" s="275"/>
      <c r="I58" s="275"/>
      <c r="J58" s="275"/>
      <c r="K58" s="275"/>
      <c r="L58" s="275"/>
      <c r="M58" s="275"/>
      <c r="N58" s="275"/>
      <c r="O58" s="275"/>
      <c r="P58" s="275"/>
      <c r="Q58" s="491"/>
      <c r="X58" s="475">
        <f>WORKDAY(D9,10)</f>
        <v>13</v>
      </c>
      <c r="Y58" s="486"/>
      <c r="AK58" s="275"/>
      <c r="AL58" s="275"/>
      <c r="AM58" s="275"/>
      <c r="AN58" s="275"/>
      <c r="AO58" s="275"/>
      <c r="AP58" s="275"/>
      <c r="AQ58" s="275"/>
      <c r="AR58" s="275"/>
      <c r="AS58" s="275"/>
      <c r="AT58" s="275"/>
      <c r="AU58" s="275"/>
      <c r="AV58" s="275"/>
      <c r="AW58" s="275"/>
      <c r="AX58" s="275"/>
      <c r="AY58" s="275"/>
      <c r="AZ58" s="275"/>
      <c r="BA58" s="275"/>
      <c r="BB58" s="275"/>
      <c r="DL58" s="563"/>
      <c r="DM58" s="275"/>
      <c r="DN58" s="275"/>
      <c r="DO58" s="566"/>
      <c r="DP58" s="524"/>
      <c r="DQ58" s="524"/>
      <c r="DR58" s="524"/>
      <c r="DS58" s="524"/>
      <c r="DT58" s="567"/>
      <c r="DU58" s="567"/>
      <c r="DV58" s="524"/>
      <c r="DW58" s="524"/>
      <c r="DX58" s="524"/>
    </row>
    <row r="59" spans="2:128" ht="15" x14ac:dyDescent="0.2">
      <c r="B59" s="282"/>
      <c r="C59" s="993" t="s">
        <v>271</v>
      </c>
      <c r="D59" s="994"/>
      <c r="E59" s="994"/>
      <c r="F59" s="994"/>
      <c r="G59" s="994"/>
      <c r="H59" s="995"/>
      <c r="I59" s="275"/>
      <c r="J59" s="275"/>
      <c r="K59" s="275"/>
      <c r="L59" s="275"/>
      <c r="M59" s="275"/>
      <c r="N59" s="275"/>
      <c r="O59" s="275"/>
      <c r="P59" s="275"/>
      <c r="Q59" s="491"/>
      <c r="X59" s="475"/>
      <c r="Y59" s="486"/>
      <c r="AK59" s="275"/>
      <c r="AL59" s="275"/>
      <c r="AM59" s="275"/>
      <c r="AN59" s="275"/>
      <c r="AO59" s="275"/>
      <c r="AP59" s="275"/>
      <c r="AQ59" s="275"/>
      <c r="AR59" s="275"/>
      <c r="AS59" s="275"/>
      <c r="AT59" s="275"/>
      <c r="AU59" s="275"/>
      <c r="AV59" s="275"/>
      <c r="AW59" s="275"/>
      <c r="AX59" s="275"/>
      <c r="AY59" s="275"/>
      <c r="AZ59" s="275"/>
      <c r="BA59" s="275"/>
      <c r="BB59" s="275"/>
      <c r="DL59" s="563"/>
      <c r="DM59" s="275"/>
      <c r="DN59" s="275"/>
      <c r="DO59" s="566"/>
      <c r="DP59" s="524"/>
      <c r="DQ59" s="524"/>
      <c r="DR59" s="524"/>
      <c r="DS59" s="524"/>
      <c r="DT59" s="567"/>
      <c r="DU59" s="567"/>
      <c r="DV59" s="524"/>
      <c r="DW59" s="524"/>
      <c r="DX59" s="524"/>
    </row>
    <row r="60" spans="2:128" ht="42.75" x14ac:dyDescent="0.2">
      <c r="B60" s="282"/>
      <c r="C60" s="320" t="s">
        <v>105</v>
      </c>
      <c r="D60" s="402" t="s">
        <v>276</v>
      </c>
      <c r="E60" s="403" t="s">
        <v>10</v>
      </c>
      <c r="F60" s="403" t="s">
        <v>272</v>
      </c>
      <c r="G60" s="291" t="s">
        <v>290</v>
      </c>
      <c r="H60" s="291" t="s">
        <v>273</v>
      </c>
      <c r="I60" s="275"/>
      <c r="J60" s="275"/>
      <c r="K60" s="275"/>
      <c r="L60" s="275"/>
      <c r="M60" s="275"/>
      <c r="N60" s="275"/>
      <c r="O60" s="275"/>
      <c r="P60" s="275"/>
      <c r="Q60" s="491"/>
      <c r="X60" s="475"/>
      <c r="Y60" s="486"/>
      <c r="AK60" s="275"/>
      <c r="AL60" s="275"/>
      <c r="AM60" s="275"/>
      <c r="AN60" s="275"/>
      <c r="AO60" s="275"/>
      <c r="AP60" s="275"/>
      <c r="AQ60" s="275"/>
      <c r="AR60" s="275"/>
      <c r="AS60" s="275"/>
      <c r="AT60" s="275"/>
      <c r="AU60" s="275"/>
      <c r="AV60" s="275"/>
      <c r="AW60" s="275"/>
      <c r="AX60" s="275"/>
      <c r="AY60" s="275"/>
      <c r="AZ60" s="275"/>
      <c r="BA60" s="275"/>
      <c r="BB60" s="275"/>
      <c r="DL60" s="563"/>
      <c r="DM60" s="275"/>
      <c r="DN60" s="275"/>
      <c r="DO60" s="566"/>
      <c r="DP60" s="524"/>
      <c r="DQ60" s="524"/>
      <c r="DR60" s="524"/>
      <c r="DS60" s="524"/>
      <c r="DT60" s="567"/>
      <c r="DU60" s="567"/>
      <c r="DV60" s="524"/>
      <c r="DW60" s="524"/>
      <c r="DX60" s="524"/>
    </row>
    <row r="61" spans="2:128" x14ac:dyDescent="0.2">
      <c r="B61" s="282"/>
      <c r="C61" s="334">
        <v>1</v>
      </c>
      <c r="D61" s="382" t="s">
        <v>11</v>
      </c>
      <c r="E61" s="382"/>
      <c r="F61" s="382"/>
      <c r="G61" s="382"/>
      <c r="H61" s="408"/>
      <c r="I61" s="275"/>
      <c r="J61" s="275"/>
      <c r="K61" s="275"/>
      <c r="L61" s="275"/>
      <c r="M61" s="275"/>
      <c r="N61" s="275"/>
      <c r="O61" s="275"/>
      <c r="P61" s="275"/>
      <c r="Q61" s="491"/>
      <c r="X61" s="475"/>
      <c r="Y61" s="486"/>
      <c r="AK61" s="275"/>
      <c r="AL61" s="275"/>
      <c r="AM61" s="275"/>
      <c r="AN61" s="275"/>
      <c r="AO61" s="275"/>
      <c r="AP61" s="275"/>
      <c r="AQ61" s="275"/>
      <c r="AR61" s="275"/>
      <c r="AS61" s="275"/>
      <c r="AT61" s="275"/>
      <c r="AU61" s="275"/>
      <c r="AV61" s="275"/>
      <c r="AW61" s="275"/>
      <c r="AX61" s="275"/>
      <c r="AY61" s="275"/>
      <c r="AZ61" s="275"/>
      <c r="BA61" s="275"/>
      <c r="BB61" s="275"/>
      <c r="DL61" s="563"/>
      <c r="DM61" s="275"/>
      <c r="DN61" s="275"/>
      <c r="DO61" s="566"/>
      <c r="DP61" s="524"/>
      <c r="DQ61" s="524"/>
      <c r="DR61" s="524"/>
      <c r="DS61" s="524"/>
      <c r="DT61" s="567"/>
      <c r="DU61" s="567"/>
      <c r="DV61" s="524"/>
      <c r="DW61" s="524"/>
      <c r="DX61" s="524"/>
    </row>
    <row r="62" spans="2:128" x14ac:dyDescent="0.2">
      <c r="B62" s="282"/>
      <c r="C62" s="334">
        <v>2</v>
      </c>
      <c r="D62" s="382" t="s">
        <v>11</v>
      </c>
      <c r="E62" s="382"/>
      <c r="F62" s="382"/>
      <c r="G62" s="382"/>
      <c r="H62" s="408"/>
      <c r="I62" s="275"/>
      <c r="J62" s="275"/>
      <c r="K62" s="275"/>
      <c r="L62" s="275"/>
      <c r="M62" s="275"/>
      <c r="N62" s="275"/>
      <c r="O62" s="275"/>
      <c r="P62" s="275"/>
      <c r="Q62" s="491"/>
      <c r="X62" s="475"/>
      <c r="Y62" s="486"/>
      <c r="AK62" s="275"/>
      <c r="AL62" s="275"/>
      <c r="AM62" s="275"/>
      <c r="AN62" s="275"/>
      <c r="AO62" s="275"/>
      <c r="AP62" s="275"/>
      <c r="AQ62" s="275"/>
      <c r="AR62" s="275"/>
      <c r="AS62" s="275"/>
      <c r="AT62" s="275"/>
      <c r="AU62" s="275"/>
      <c r="AV62" s="275"/>
      <c r="AW62" s="275"/>
      <c r="AX62" s="275"/>
      <c r="AY62" s="275"/>
      <c r="AZ62" s="275"/>
      <c r="BA62" s="275"/>
      <c r="BB62" s="275"/>
      <c r="DL62" s="563"/>
      <c r="DM62" s="275"/>
      <c r="DN62" s="275"/>
      <c r="DO62" s="566"/>
      <c r="DP62" s="524"/>
      <c r="DQ62" s="524"/>
      <c r="DR62" s="524"/>
      <c r="DS62" s="524"/>
      <c r="DT62" s="567"/>
      <c r="DU62" s="567"/>
      <c r="DV62" s="524"/>
      <c r="DW62" s="524"/>
      <c r="DX62" s="524"/>
    </row>
    <row r="63" spans="2:128" x14ac:dyDescent="0.2">
      <c r="B63" s="282"/>
      <c r="C63" s="334">
        <v>3</v>
      </c>
      <c r="D63" s="382" t="s">
        <v>11</v>
      </c>
      <c r="E63" s="382"/>
      <c r="F63" s="382"/>
      <c r="G63" s="382"/>
      <c r="H63" s="408"/>
      <c r="I63" s="275"/>
      <c r="J63" s="275"/>
      <c r="K63" s="275"/>
      <c r="L63" s="275"/>
      <c r="M63" s="275"/>
      <c r="N63" s="275"/>
      <c r="O63" s="275"/>
      <c r="P63" s="275"/>
      <c r="Q63" s="491"/>
      <c r="X63" s="475"/>
      <c r="Y63" s="486"/>
      <c r="AK63" s="275"/>
      <c r="AL63" s="275"/>
      <c r="AM63" s="275"/>
      <c r="AN63" s="275"/>
      <c r="AO63" s="275"/>
      <c r="AP63" s="275"/>
      <c r="AQ63" s="275"/>
      <c r="AR63" s="275"/>
      <c r="AS63" s="275"/>
      <c r="AT63" s="275"/>
      <c r="AU63" s="275"/>
      <c r="AV63" s="275"/>
      <c r="AW63" s="275"/>
      <c r="AX63" s="275"/>
      <c r="AY63" s="275"/>
      <c r="AZ63" s="275"/>
      <c r="BA63" s="275"/>
      <c r="BB63" s="275"/>
      <c r="DL63" s="563"/>
      <c r="DM63" s="275"/>
      <c r="DN63" s="275"/>
      <c r="DO63" s="566"/>
      <c r="DP63" s="524"/>
      <c r="DQ63" s="524"/>
      <c r="DR63" s="524"/>
      <c r="DS63" s="524"/>
      <c r="DT63" s="567"/>
      <c r="DU63" s="567"/>
      <c r="DV63" s="524"/>
      <c r="DW63" s="524"/>
      <c r="DX63" s="524"/>
    </row>
    <row r="64" spans="2:128" x14ac:dyDescent="0.2">
      <c r="B64" s="282"/>
      <c r="C64" s="334">
        <v>4</v>
      </c>
      <c r="D64" s="382" t="s">
        <v>11</v>
      </c>
      <c r="E64" s="382"/>
      <c r="F64" s="382"/>
      <c r="G64" s="382"/>
      <c r="H64" s="408"/>
      <c r="I64" s="275"/>
      <c r="J64" s="275"/>
      <c r="K64" s="275"/>
      <c r="L64" s="275"/>
      <c r="M64" s="275"/>
      <c r="N64" s="275"/>
      <c r="O64" s="275"/>
      <c r="P64" s="275"/>
      <c r="Q64" s="491"/>
      <c r="X64" s="475"/>
      <c r="Y64" s="486"/>
      <c r="AK64" s="275"/>
      <c r="AL64" s="275"/>
      <c r="AM64" s="275"/>
      <c r="AN64" s="275"/>
      <c r="AO64" s="275"/>
      <c r="AP64" s="275"/>
      <c r="AQ64" s="275"/>
      <c r="AR64" s="275"/>
      <c r="AS64" s="275"/>
      <c r="AT64" s="275"/>
      <c r="AU64" s="275"/>
      <c r="AV64" s="275"/>
      <c r="AW64" s="275"/>
      <c r="AX64" s="275"/>
      <c r="AY64" s="275"/>
      <c r="AZ64" s="275"/>
      <c r="BA64" s="275"/>
      <c r="BB64" s="275"/>
      <c r="DL64" s="563"/>
      <c r="DM64" s="275"/>
      <c r="DN64" s="275"/>
      <c r="DO64" s="566"/>
      <c r="DP64" s="524"/>
      <c r="DQ64" s="524"/>
      <c r="DR64" s="524"/>
      <c r="DS64" s="524"/>
      <c r="DT64" s="567"/>
      <c r="DU64" s="567"/>
      <c r="DV64" s="524"/>
      <c r="DW64" s="524"/>
      <c r="DX64" s="524"/>
    </row>
    <row r="65" spans="2:144" x14ac:dyDescent="0.2">
      <c r="B65" s="282"/>
      <c r="C65" s="334">
        <v>5</v>
      </c>
      <c r="D65" s="382" t="s">
        <v>11</v>
      </c>
      <c r="E65" s="382"/>
      <c r="F65" s="382"/>
      <c r="G65" s="382"/>
      <c r="H65" s="408"/>
      <c r="I65" s="275"/>
      <c r="J65" s="275"/>
      <c r="K65" s="275"/>
      <c r="L65" s="275"/>
      <c r="M65" s="275"/>
      <c r="N65" s="275"/>
      <c r="O65" s="275"/>
      <c r="P65" s="275"/>
      <c r="Q65" s="491"/>
      <c r="X65" s="475"/>
      <c r="Y65" s="486"/>
      <c r="AK65" s="275"/>
      <c r="AL65" s="275"/>
      <c r="AM65" s="275"/>
      <c r="AN65" s="275"/>
      <c r="AO65" s="275"/>
      <c r="AP65" s="275"/>
      <c r="AQ65" s="275"/>
      <c r="AR65" s="275"/>
      <c r="AS65" s="275"/>
      <c r="AT65" s="275"/>
      <c r="AU65" s="275"/>
      <c r="AV65" s="275"/>
      <c r="AW65" s="275"/>
      <c r="AX65" s="275"/>
      <c r="AY65" s="275"/>
      <c r="AZ65" s="275"/>
      <c r="BA65" s="275"/>
      <c r="BB65" s="275"/>
      <c r="DL65" s="563"/>
      <c r="DM65" s="275"/>
      <c r="DN65" s="275"/>
      <c r="DO65" s="566"/>
      <c r="DP65" s="524"/>
      <c r="DQ65" s="524"/>
      <c r="DR65" s="524"/>
      <c r="DS65" s="524"/>
      <c r="DT65" s="567"/>
      <c r="DU65" s="567"/>
      <c r="DV65" s="524"/>
      <c r="DW65" s="524"/>
      <c r="DX65" s="524"/>
    </row>
    <row r="66" spans="2:144" x14ac:dyDescent="0.2">
      <c r="B66" s="282"/>
      <c r="C66" s="334">
        <v>6</v>
      </c>
      <c r="D66" s="382" t="s">
        <v>11</v>
      </c>
      <c r="E66" s="382"/>
      <c r="F66" s="382"/>
      <c r="G66" s="382"/>
      <c r="H66" s="408"/>
      <c r="I66" s="275"/>
      <c r="J66" s="275"/>
      <c r="K66" s="275"/>
      <c r="L66" s="275"/>
      <c r="M66" s="275"/>
      <c r="N66" s="275"/>
      <c r="O66" s="275"/>
      <c r="P66" s="275"/>
      <c r="Q66" s="491"/>
      <c r="X66" s="475"/>
      <c r="Y66" s="486"/>
      <c r="AK66" s="275"/>
      <c r="AL66" s="275"/>
      <c r="AM66" s="275"/>
      <c r="AN66" s="275"/>
      <c r="AO66" s="275"/>
      <c r="AP66" s="275"/>
      <c r="AQ66" s="275"/>
      <c r="AR66" s="275"/>
      <c r="AS66" s="275"/>
      <c r="AT66" s="275"/>
      <c r="AU66" s="275"/>
      <c r="AV66" s="275"/>
      <c r="AW66" s="275"/>
      <c r="AX66" s="275"/>
      <c r="AY66" s="275"/>
      <c r="AZ66" s="275"/>
      <c r="BA66" s="275"/>
      <c r="BB66" s="275"/>
      <c r="DL66" s="563"/>
      <c r="DM66" s="275"/>
      <c r="DN66" s="275"/>
      <c r="DO66" s="566"/>
      <c r="DP66" s="524"/>
      <c r="DQ66" s="524"/>
      <c r="DR66" s="524"/>
      <c r="DS66" s="524"/>
      <c r="DT66" s="567"/>
      <c r="DU66" s="567"/>
      <c r="DV66" s="524"/>
      <c r="DW66" s="524"/>
      <c r="DX66" s="524"/>
    </row>
    <row r="67" spans="2:144" x14ac:dyDescent="0.2">
      <c r="B67" s="282"/>
      <c r="C67" s="334">
        <v>7</v>
      </c>
      <c r="D67" s="382" t="s">
        <v>11</v>
      </c>
      <c r="E67" s="382"/>
      <c r="F67" s="382"/>
      <c r="G67" s="382"/>
      <c r="H67" s="408"/>
      <c r="I67" s="275"/>
      <c r="J67" s="275"/>
      <c r="K67" s="275"/>
      <c r="L67" s="275"/>
      <c r="M67" s="275"/>
      <c r="N67" s="275"/>
      <c r="O67" s="275"/>
      <c r="P67" s="275"/>
      <c r="Q67" s="491"/>
      <c r="X67" s="475"/>
      <c r="Y67" s="486"/>
      <c r="AK67" s="275"/>
      <c r="AL67" s="275"/>
      <c r="AM67" s="275"/>
      <c r="AN67" s="275"/>
      <c r="AO67" s="275"/>
      <c r="AP67" s="275"/>
      <c r="AQ67" s="275"/>
      <c r="AR67" s="275"/>
      <c r="AS67" s="275"/>
      <c r="AT67" s="275"/>
      <c r="AU67" s="275"/>
      <c r="AV67" s="275"/>
      <c r="AW67" s="275"/>
      <c r="AX67" s="275"/>
      <c r="AY67" s="275"/>
      <c r="AZ67" s="275"/>
      <c r="BA67" s="275"/>
      <c r="BB67" s="275"/>
      <c r="DL67" s="563"/>
      <c r="DM67" s="275"/>
      <c r="DN67" s="275"/>
      <c r="DO67" s="566"/>
      <c r="DP67" s="524"/>
      <c r="DQ67" s="524"/>
      <c r="DR67" s="524"/>
      <c r="DS67" s="524"/>
      <c r="DT67" s="567"/>
      <c r="DU67" s="567"/>
      <c r="DV67" s="524"/>
      <c r="DW67" s="524"/>
      <c r="DX67" s="524"/>
    </row>
    <row r="68" spans="2:144" x14ac:dyDescent="0.2">
      <c r="B68" s="282"/>
      <c r="C68" s="334">
        <v>8</v>
      </c>
      <c r="D68" s="382" t="s">
        <v>11</v>
      </c>
      <c r="E68" s="382"/>
      <c r="F68" s="382"/>
      <c r="G68" s="382"/>
      <c r="H68" s="408"/>
      <c r="I68" s="275"/>
      <c r="J68" s="275"/>
      <c r="K68" s="275"/>
      <c r="L68" s="275"/>
      <c r="M68" s="275"/>
      <c r="N68" s="275"/>
      <c r="O68" s="275"/>
      <c r="P68" s="275"/>
      <c r="Q68" s="491"/>
      <c r="X68" s="475"/>
      <c r="Y68" s="486"/>
      <c r="AK68" s="275"/>
      <c r="AL68" s="275"/>
      <c r="AM68" s="275"/>
      <c r="AN68" s="275"/>
      <c r="AO68" s="275"/>
      <c r="AP68" s="275"/>
      <c r="AQ68" s="275"/>
      <c r="AR68" s="275"/>
      <c r="AS68" s="275"/>
      <c r="AT68" s="275"/>
      <c r="AU68" s="275"/>
      <c r="AV68" s="275"/>
      <c r="AW68" s="275"/>
      <c r="AX68" s="275"/>
      <c r="AY68" s="275"/>
      <c r="AZ68" s="275"/>
      <c r="BA68" s="275"/>
      <c r="BB68" s="275"/>
      <c r="DL68" s="563"/>
      <c r="DM68" s="275"/>
      <c r="DN68" s="275"/>
      <c r="DO68" s="566"/>
      <c r="DP68" s="524"/>
      <c r="DQ68" s="524"/>
      <c r="DR68" s="524"/>
      <c r="DS68" s="524"/>
      <c r="DT68" s="567"/>
      <c r="DU68" s="567"/>
      <c r="DV68" s="524"/>
      <c r="DW68" s="524"/>
      <c r="DX68" s="524"/>
    </row>
    <row r="69" spans="2:144" x14ac:dyDescent="0.2">
      <c r="B69" s="282"/>
      <c r="C69" s="334">
        <v>9</v>
      </c>
      <c r="D69" s="382" t="s">
        <v>11</v>
      </c>
      <c r="E69" s="382"/>
      <c r="F69" s="382"/>
      <c r="G69" s="382"/>
      <c r="H69" s="408"/>
      <c r="I69" s="275"/>
      <c r="J69" s="275"/>
      <c r="K69" s="275"/>
      <c r="L69" s="275"/>
      <c r="M69" s="275"/>
      <c r="N69" s="275"/>
      <c r="O69" s="275"/>
      <c r="P69" s="275"/>
      <c r="Q69" s="491"/>
      <c r="X69" s="475"/>
      <c r="Y69" s="486"/>
      <c r="AK69" s="275"/>
      <c r="AL69" s="275"/>
      <c r="AM69" s="275"/>
      <c r="AN69" s="275"/>
      <c r="AO69" s="275"/>
      <c r="AP69" s="275"/>
      <c r="AQ69" s="275"/>
      <c r="AR69" s="275"/>
      <c r="AS69" s="275"/>
      <c r="AT69" s="275"/>
      <c r="AU69" s="275"/>
      <c r="AV69" s="275"/>
      <c r="AW69" s="275"/>
      <c r="AX69" s="275"/>
      <c r="AY69" s="275"/>
      <c r="AZ69" s="275"/>
      <c r="BA69" s="275"/>
      <c r="BB69" s="275"/>
      <c r="DL69" s="563"/>
      <c r="DM69" s="275"/>
      <c r="DN69" s="275"/>
      <c r="DO69" s="566"/>
      <c r="DP69" s="524"/>
      <c r="DQ69" s="524"/>
      <c r="DR69" s="524"/>
      <c r="DS69" s="524"/>
      <c r="DT69" s="567"/>
      <c r="DU69" s="567"/>
      <c r="DV69" s="524"/>
      <c r="DW69" s="524"/>
      <c r="DX69" s="524"/>
    </row>
    <row r="70" spans="2:144" x14ac:dyDescent="0.2">
      <c r="B70" s="282"/>
      <c r="C70" s="334">
        <v>10</v>
      </c>
      <c r="D70" s="383" t="s">
        <v>11</v>
      </c>
      <c r="E70" s="383"/>
      <c r="F70" s="383"/>
      <c r="G70" s="383"/>
      <c r="H70" s="409"/>
      <c r="I70" s="275"/>
      <c r="J70" s="275"/>
      <c r="K70" s="275"/>
      <c r="L70" s="275"/>
      <c r="M70" s="275"/>
      <c r="N70" s="275"/>
      <c r="O70" s="275"/>
      <c r="P70" s="275"/>
      <c r="Q70" s="491"/>
      <c r="X70" s="475"/>
      <c r="Y70" s="486"/>
      <c r="AK70" s="275"/>
      <c r="AL70" s="275"/>
      <c r="AM70" s="275"/>
      <c r="AN70" s="275"/>
      <c r="AO70" s="275"/>
      <c r="AP70" s="275"/>
      <c r="AQ70" s="275"/>
      <c r="AR70" s="275"/>
      <c r="AS70" s="275"/>
      <c r="AT70" s="275"/>
      <c r="AU70" s="275"/>
      <c r="AV70" s="275"/>
      <c r="AW70" s="275"/>
      <c r="AX70" s="275"/>
      <c r="AY70" s="275"/>
      <c r="AZ70" s="275"/>
      <c r="BA70" s="275"/>
      <c r="BB70" s="275"/>
      <c r="DL70" s="563"/>
      <c r="DM70" s="275"/>
      <c r="DN70" s="275"/>
      <c r="DO70" s="566"/>
      <c r="DP70" s="524"/>
      <c r="DQ70" s="524"/>
      <c r="DR70" s="524"/>
      <c r="DS70" s="524"/>
      <c r="DT70" s="567"/>
      <c r="DU70" s="567"/>
      <c r="DV70" s="524"/>
      <c r="DW70" s="524"/>
      <c r="DX70" s="524"/>
    </row>
    <row r="71" spans="2:144" x14ac:dyDescent="0.2">
      <c r="B71" s="282"/>
      <c r="C71" s="275"/>
      <c r="D71" s="275"/>
      <c r="E71" s="275"/>
      <c r="F71" s="275"/>
      <c r="G71" s="275"/>
      <c r="H71" s="275"/>
      <c r="I71" s="275"/>
      <c r="J71" s="275"/>
      <c r="K71" s="275"/>
      <c r="L71" s="275"/>
      <c r="M71" s="275"/>
      <c r="N71" s="275"/>
      <c r="O71" s="275"/>
      <c r="P71" s="275"/>
      <c r="Q71" s="491"/>
      <c r="X71" s="486"/>
      <c r="Y71" s="486"/>
      <c r="AQ71" s="275"/>
      <c r="AR71" s="275"/>
      <c r="AS71" s="275"/>
      <c r="AT71" s="275"/>
      <c r="AU71" s="275"/>
      <c r="AV71" s="275"/>
      <c r="AW71" s="275"/>
      <c r="AX71" s="275"/>
      <c r="AY71" s="275"/>
      <c r="AZ71" s="275"/>
      <c r="BA71" s="275"/>
      <c r="BB71" s="275"/>
      <c r="DL71" s="563"/>
      <c r="DM71" s="275"/>
      <c r="DN71" s="275"/>
      <c r="DO71" s="566"/>
      <c r="DP71" s="524"/>
      <c r="DQ71" s="524"/>
      <c r="DR71" s="524"/>
      <c r="DS71" s="524"/>
      <c r="DT71" s="567"/>
      <c r="DU71" s="567"/>
      <c r="DV71" s="524"/>
      <c r="DW71" s="524"/>
      <c r="DX71" s="524"/>
    </row>
    <row r="72" spans="2:144" ht="15" x14ac:dyDescent="0.2">
      <c r="B72" s="282"/>
      <c r="C72" s="991" t="s">
        <v>130</v>
      </c>
      <c r="D72" s="992"/>
      <c r="E72" s="992"/>
      <c r="F72" s="992"/>
      <c r="G72" s="992"/>
      <c r="H72" s="992"/>
      <c r="I72" s="992"/>
      <c r="J72" s="992"/>
      <c r="K72" s="992"/>
      <c r="L72" s="992"/>
      <c r="M72" s="992"/>
      <c r="N72" s="629"/>
      <c r="O72" s="275"/>
      <c r="P72" s="275"/>
      <c r="Q72" s="491"/>
      <c r="X72" s="486"/>
      <c r="Y72" s="486"/>
      <c r="AK72" s="275"/>
      <c r="AL72" s="275"/>
      <c r="AM72" s="275"/>
      <c r="AN72" s="275"/>
      <c r="AO72" s="275"/>
      <c r="AP72" s="275"/>
      <c r="AQ72" s="275"/>
      <c r="AR72" s="275"/>
      <c r="AS72" s="275"/>
      <c r="AT72" s="275"/>
      <c r="AU72" s="275"/>
      <c r="AV72" s="275"/>
      <c r="AW72" s="275"/>
      <c r="AX72" s="275"/>
      <c r="AY72" s="275"/>
      <c r="AZ72" s="275"/>
      <c r="BA72" s="275"/>
      <c r="BB72" s="275"/>
      <c r="DL72" s="563"/>
      <c r="DM72" s="275"/>
      <c r="DN72" s="275"/>
      <c r="DO72" s="566"/>
      <c r="DP72" s="524"/>
      <c r="DQ72" s="524"/>
      <c r="DR72" s="524"/>
      <c r="DS72" s="524"/>
      <c r="DT72" s="567"/>
      <c r="DU72" s="567"/>
      <c r="DV72" s="524"/>
      <c r="DW72" s="524"/>
      <c r="DX72" s="524"/>
    </row>
    <row r="73" spans="2:144" ht="24" customHeight="1" x14ac:dyDescent="0.2">
      <c r="B73" s="282"/>
      <c r="C73" s="630" t="s">
        <v>105</v>
      </c>
      <c r="D73" s="331" t="s">
        <v>131</v>
      </c>
      <c r="E73" s="332"/>
      <c r="F73" s="332"/>
      <c r="G73" s="332"/>
      <c r="H73" s="332"/>
      <c r="I73" s="332"/>
      <c r="J73" s="332"/>
      <c r="K73" s="373"/>
      <c r="L73" s="577" t="s">
        <v>42</v>
      </c>
      <c r="M73" s="576"/>
      <c r="N73" s="275"/>
      <c r="O73" s="275"/>
      <c r="P73" s="275"/>
      <c r="Q73" s="491"/>
      <c r="X73" s="486"/>
      <c r="Y73" s="486"/>
      <c r="AK73" s="275"/>
      <c r="AL73" s="275"/>
      <c r="AM73" s="275"/>
      <c r="AN73" s="275"/>
      <c r="AO73" s="275"/>
      <c r="AP73" s="275"/>
      <c r="AQ73" s="275"/>
      <c r="AR73" s="275"/>
      <c r="AS73" s="275"/>
      <c r="AT73" s="275"/>
      <c r="AU73" s="275"/>
      <c r="AV73" s="275"/>
      <c r="AW73" s="275"/>
      <c r="AX73" s="275"/>
      <c r="AY73" s="275"/>
      <c r="AZ73" s="275"/>
      <c r="BA73" s="275"/>
      <c r="B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row>
    <row r="74" spans="2:144" ht="51" customHeight="1" x14ac:dyDescent="0.25">
      <c r="B74" s="282"/>
      <c r="C74" s="631"/>
      <c r="D74" s="291" t="s">
        <v>9</v>
      </c>
      <c r="E74" s="291" t="s">
        <v>10</v>
      </c>
      <c r="F74" s="348" t="s">
        <v>135</v>
      </c>
      <c r="G74" s="291" t="s">
        <v>160</v>
      </c>
      <c r="H74" s="291" t="s">
        <v>44</v>
      </c>
      <c r="I74" s="348" t="s">
        <v>151</v>
      </c>
      <c r="J74" s="289" t="s">
        <v>291</v>
      </c>
      <c r="K74" s="546" t="s">
        <v>150</v>
      </c>
      <c r="L74" s="291" t="s">
        <v>58</v>
      </c>
      <c r="M74" s="291" t="s">
        <v>13</v>
      </c>
      <c r="N74" s="275"/>
      <c r="O74" s="275"/>
      <c r="P74" s="275"/>
      <c r="Q74" s="491"/>
      <c r="X74" s="492" t="s">
        <v>231</v>
      </c>
      <c r="Y74" s="492"/>
      <c r="Z74" s="492"/>
      <c r="AA74" s="492"/>
      <c r="AB74" s="492"/>
      <c r="AC74" s="492"/>
      <c r="AD74" s="492"/>
      <c r="AE74" s="492"/>
      <c r="AF74" s="492"/>
      <c r="AG74" s="492"/>
      <c r="AH74" s="492"/>
      <c r="AI74" s="492"/>
      <c r="AJ74" s="492"/>
      <c r="AK74" s="492"/>
      <c r="AL74" s="492"/>
      <c r="AM74" s="492"/>
      <c r="AN74" s="492"/>
      <c r="AO74" s="492"/>
      <c r="AP74" s="492"/>
      <c r="AQ74" s="275"/>
      <c r="AR74" s="275"/>
      <c r="AS74" s="275"/>
      <c r="AT74" s="275"/>
      <c r="AU74" s="275"/>
      <c r="AV74" s="275"/>
      <c r="AW74" s="275"/>
      <c r="AX74" s="275"/>
      <c r="AY74" s="275"/>
      <c r="AZ74" s="275"/>
      <c r="BA74" s="275"/>
      <c r="BB74" s="362"/>
    </row>
    <row r="75" spans="2:144" s="561" customFormat="1" ht="18" customHeight="1" x14ac:dyDescent="0.2">
      <c r="B75" s="632"/>
      <c r="C75" s="334">
        <v>1</v>
      </c>
      <c r="D75" s="430" t="str">
        <f t="shared" ref="D75:D84" si="32">IF(F20="","",IF(OR(X33=1,Y33=1),"-",IF(AND(X33=2,Y33=2),0)))</f>
        <v/>
      </c>
      <c r="E75" s="430" t="str">
        <f>IF(F20="","",IF(E61="No","-",IF(K20="","Quantity Needed",IF(E61=$AU$5,4*K20,IF(E61=$AU$6,0,"-")))))</f>
        <v/>
      </c>
      <c r="F75" s="431" t="str">
        <f t="shared" ref="F75:F84" si="33">IF(F20="","",IF(AND(M34="",N34=""),"-",IF(K20="","Quantity Needed",IF(AB127=0,"-",AB127*K20))))</f>
        <v/>
      </c>
      <c r="G75" s="432" t="str">
        <f t="shared" ref="G75:G84" si="34">IF(F20="","",IF(N34="","-",IF(AND(M34="No",N34="No Barring Required"),"-",IF(K20="","Quantity Needed",(VLOOKUP(N34,$AU$8:$AV$12,2,FALSE)*K20)))))</f>
        <v/>
      </c>
      <c r="H75" s="432" t="str">
        <f>IF(F20="","",IF(D61="Yes",$BA$23*K20,IF(K20="","Quantity Needed",IF($D$16="","-",VLOOKUP($D$16,$AU$18:$AV$22,2,FALSE)*K20))))</f>
        <v/>
      </c>
      <c r="I75" s="633" t="str">
        <f t="shared" ref="I75:I84" si="35">IF(F34=0,"-",IF(AND(X45=2,F34&gt;0),180,IF(AND(X45=2,F34=""),"-","")))</f>
        <v/>
      </c>
      <c r="J75" s="634" t="str">
        <f t="shared" ref="J75:J84" si="36">IF(F34=0,"-",IF(AND(X45=2,F34&gt;0),(F34/10)*36,IF(AND(X45=2,F34=""),"-","")))</f>
        <v/>
      </c>
      <c r="K75" s="634" t="str">
        <f t="shared" ref="K75:K84" si="37">IF(F34=0,"-",IF(AND(X45=2,F34&gt;0),(F34/10)*(48/12),IF(AND(X45=2,F34=""),"-","")))</f>
        <v/>
      </c>
      <c r="L75" s="431" t="str">
        <f t="shared" ref="L75:L84" si="38">IF(K20="","",IF(AF77=0,"",AF77))</f>
        <v/>
      </c>
      <c r="M75" s="430" t="str">
        <f t="shared" ref="M75:M84" si="39">IF(K20="","",IF(AG77=0,"",AG77))</f>
        <v/>
      </c>
      <c r="N75" s="275"/>
      <c r="O75" s="275"/>
      <c r="P75" s="275"/>
      <c r="Q75" s="635"/>
      <c r="X75" s="486"/>
      <c r="Y75" s="486"/>
      <c r="Z75" s="148"/>
      <c r="AA75" s="148"/>
      <c r="AB75" s="148"/>
      <c r="AC75" s="148"/>
      <c r="AD75" s="148"/>
      <c r="AE75" s="148"/>
      <c r="AF75" s="148"/>
      <c r="AG75" s="148"/>
      <c r="AH75" s="148"/>
      <c r="AI75" s="148"/>
      <c r="AJ75" s="148"/>
      <c r="AK75" s="636"/>
      <c r="AL75" s="636"/>
      <c r="AM75" s="636"/>
      <c r="AN75" s="275"/>
      <c r="AO75" s="275"/>
      <c r="AP75" s="275"/>
      <c r="AQ75" s="275"/>
      <c r="AR75" s="275"/>
      <c r="AS75" s="275"/>
      <c r="AT75" s="275"/>
      <c r="AU75" s="275"/>
      <c r="AV75" s="275"/>
      <c r="AW75" s="275"/>
      <c r="AX75" s="275"/>
      <c r="AY75" s="275"/>
      <c r="AZ75" s="275"/>
      <c r="BA75" s="275"/>
      <c r="BB75" s="362"/>
      <c r="CE75" s="148"/>
      <c r="CF75" s="637"/>
      <c r="CG75" s="637"/>
      <c r="CH75" s="637"/>
      <c r="CI75" s="637"/>
      <c r="CJ75" s="637"/>
      <c r="CK75" s="637"/>
      <c r="CL75" s="637"/>
      <c r="CM75" s="148"/>
      <c r="CN75" s="148"/>
      <c r="CO75" s="148"/>
      <c r="CP75" s="148"/>
      <c r="CQ75" s="148"/>
      <c r="CR75" s="148"/>
      <c r="CS75" s="148"/>
      <c r="CT75" s="148"/>
      <c r="EB75" s="148"/>
      <c r="EC75" s="148"/>
      <c r="ED75" s="148"/>
      <c r="EE75" s="148"/>
      <c r="EF75" s="148"/>
      <c r="EG75" s="148"/>
      <c r="EH75" s="148"/>
      <c r="EI75" s="148"/>
      <c r="EJ75" s="148"/>
      <c r="EK75" s="148"/>
      <c r="EL75" s="148"/>
      <c r="EM75" s="148"/>
      <c r="EN75" s="148"/>
    </row>
    <row r="76" spans="2:144" ht="15" customHeight="1" x14ac:dyDescent="0.2">
      <c r="B76" s="282"/>
      <c r="C76" s="334">
        <v>2</v>
      </c>
      <c r="D76" s="430" t="str">
        <f t="shared" si="32"/>
        <v/>
      </c>
      <c r="E76" s="430" t="str">
        <f t="shared" ref="E76:E84" si="40">IF(F21="","",IF(E62="No","-",IF(K21="","Quantity Needed",IF(E62=$AU$5,4*K21,IF(E62=$AU$6,0,"-")))))</f>
        <v/>
      </c>
      <c r="F76" s="431" t="str">
        <f t="shared" si="33"/>
        <v/>
      </c>
      <c r="G76" s="432" t="str">
        <f t="shared" si="34"/>
        <v/>
      </c>
      <c r="H76" s="432" t="str">
        <f t="shared" ref="H76:H83" si="41">IF(F21="","",IF(D62="Yes",$BA$23*K21,IF(K21="","Quantity Needed",IF($D$16="","-",VLOOKUP($D$16,$AU$18:$AV$22,2,FALSE)*K21))))</f>
        <v/>
      </c>
      <c r="I76" s="633" t="str">
        <f t="shared" si="35"/>
        <v>-</v>
      </c>
      <c r="J76" s="634" t="str">
        <f t="shared" si="36"/>
        <v>-</v>
      </c>
      <c r="K76" s="634" t="str">
        <f t="shared" si="37"/>
        <v>-</v>
      </c>
      <c r="L76" s="431" t="str">
        <f t="shared" si="38"/>
        <v/>
      </c>
      <c r="M76" s="430" t="str">
        <f t="shared" si="39"/>
        <v/>
      </c>
      <c r="N76" s="275"/>
      <c r="O76" s="275"/>
      <c r="P76" s="275"/>
      <c r="Q76" s="491"/>
      <c r="X76" s="499" t="s">
        <v>9</v>
      </c>
      <c r="Y76" s="499" t="s">
        <v>10</v>
      </c>
      <c r="Z76" s="638" t="s">
        <v>135</v>
      </c>
      <c r="AA76" s="499" t="s">
        <v>160</v>
      </c>
      <c r="AB76" s="499" t="s">
        <v>44</v>
      </c>
      <c r="AC76" s="498" t="s">
        <v>151</v>
      </c>
      <c r="AD76" s="498" t="s">
        <v>291</v>
      </c>
      <c r="AE76" s="639" t="s">
        <v>150</v>
      </c>
      <c r="AF76" s="499" t="s">
        <v>58</v>
      </c>
      <c r="AG76" s="499" t="s">
        <v>13</v>
      </c>
      <c r="AK76" s="636"/>
      <c r="AL76" s="636"/>
      <c r="AM76" s="636"/>
      <c r="AN76" s="275"/>
      <c r="AO76" s="275"/>
      <c r="AP76" s="275"/>
      <c r="AQ76" s="275"/>
      <c r="AR76" s="275"/>
      <c r="AS76" s="275"/>
      <c r="AT76" s="275"/>
      <c r="AU76" s="275"/>
      <c r="AV76" s="275"/>
      <c r="AW76" s="275"/>
      <c r="AX76" s="275"/>
      <c r="AY76" s="275"/>
      <c r="AZ76" s="275"/>
      <c r="BA76" s="275"/>
      <c r="BB76" s="362"/>
      <c r="CF76" s="640"/>
      <c r="CG76" s="641"/>
      <c r="CH76" s="641"/>
      <c r="CI76" s="641"/>
      <c r="CJ76" s="641"/>
      <c r="CK76" s="641"/>
      <c r="CL76" s="641"/>
    </row>
    <row r="77" spans="2:144" ht="17.25" customHeight="1" x14ac:dyDescent="0.2">
      <c r="B77" s="282"/>
      <c r="C77" s="334">
        <v>3</v>
      </c>
      <c r="D77" s="430" t="str">
        <f t="shared" si="32"/>
        <v/>
      </c>
      <c r="E77" s="430" t="str">
        <f t="shared" si="40"/>
        <v/>
      </c>
      <c r="F77" s="431" t="str">
        <f t="shared" si="33"/>
        <v/>
      </c>
      <c r="G77" s="432" t="str">
        <f t="shared" si="34"/>
        <v/>
      </c>
      <c r="H77" s="432" t="str">
        <f t="shared" si="41"/>
        <v/>
      </c>
      <c r="I77" s="633" t="str">
        <f t="shared" si="35"/>
        <v>-</v>
      </c>
      <c r="J77" s="634" t="str">
        <f t="shared" si="36"/>
        <v>-</v>
      </c>
      <c r="K77" s="634" t="str">
        <f t="shared" si="37"/>
        <v>-</v>
      </c>
      <c r="L77" s="431" t="str">
        <f t="shared" si="38"/>
        <v/>
      </c>
      <c r="M77" s="430" t="str">
        <f t="shared" si="39"/>
        <v/>
      </c>
      <c r="N77" s="275"/>
      <c r="O77" s="275"/>
      <c r="P77" s="275"/>
      <c r="Q77" s="491"/>
      <c r="X77" s="642">
        <f t="shared" ref="X77:X86" si="42">IF(OR(D75="",D75="-"),0,D75)</f>
        <v>0</v>
      </c>
      <c r="Y77" s="642">
        <f t="shared" ref="Y77:Y86" si="43">IF(OR(E75="",E75="-"),0,E75)</f>
        <v>0</v>
      </c>
      <c r="Z77" s="642">
        <f t="shared" ref="Z77:Z86" si="44">IF(OR(F75="",F75="-"),0,F75)</f>
        <v>0</v>
      </c>
      <c r="AA77" s="642">
        <f t="shared" ref="AA77:AA86" si="45">IF(OR(G75="",G75="-"),0,G75)</f>
        <v>0</v>
      </c>
      <c r="AB77" s="642">
        <f t="shared" ref="AB77:AB86" si="46">IF(OR(H75="",H75="-"),0,H75)</f>
        <v>0</v>
      </c>
      <c r="AC77" s="643">
        <f t="shared" ref="AC77:AC86" si="47">IF(OR(I75="",I75="-"),0,I75)</f>
        <v>0</v>
      </c>
      <c r="AD77" s="643">
        <f t="shared" ref="AD77:AD86" si="48">IF(OR(J75="",J75="-"),0,J75)</f>
        <v>0</v>
      </c>
      <c r="AE77" s="644">
        <f t="shared" ref="AE77:AE86" si="49">IF(OR(K75="",K75="-"),0,K75)</f>
        <v>0</v>
      </c>
      <c r="AF77" s="645">
        <f t="shared" ref="AF77:AF86" si="50">(263*K20)+Z77+AC77+AD77</f>
        <v>0</v>
      </c>
      <c r="AG77" s="642">
        <f t="shared" ref="AG77:AG86" si="51">X77+Y77+AA77+AB77+AE77</f>
        <v>0</v>
      </c>
      <c r="AK77" s="275"/>
      <c r="AL77" s="275"/>
      <c r="AM77" s="275"/>
      <c r="AN77" s="275"/>
      <c r="AO77" s="275"/>
      <c r="AP77" s="275"/>
      <c r="AQ77" s="275"/>
      <c r="AR77" s="275"/>
      <c r="AS77" s="275"/>
      <c r="AT77" s="275"/>
      <c r="AU77" s="275"/>
      <c r="AV77" s="275"/>
      <c r="AW77" s="275"/>
      <c r="AX77" s="646"/>
      <c r="AY77" s="275"/>
      <c r="AZ77" s="275"/>
      <c r="BA77" s="275"/>
      <c r="BB77" s="362"/>
      <c r="CE77" s="561"/>
      <c r="CF77" s="640"/>
      <c r="CG77" s="519"/>
      <c r="CH77" s="519"/>
      <c r="CI77" s="647"/>
      <c r="CJ77" s="647"/>
      <c r="CK77" s="519"/>
      <c r="CL77" s="519"/>
      <c r="CM77" s="561"/>
      <c r="CN77" s="561"/>
      <c r="CO77" s="561"/>
      <c r="CP77" s="561"/>
      <c r="CQ77" s="561"/>
      <c r="CR77" s="561"/>
      <c r="CS77" s="561"/>
      <c r="CT77" s="561"/>
      <c r="DN77" s="486"/>
      <c r="DO77" s="486"/>
      <c r="DP77" s="486"/>
      <c r="DQ77" s="486"/>
      <c r="DR77" s="486"/>
      <c r="EB77" s="561"/>
      <c r="EC77" s="561"/>
    </row>
    <row r="78" spans="2:144" ht="17.25" customHeight="1" x14ac:dyDescent="0.2">
      <c r="B78" s="282"/>
      <c r="C78" s="334">
        <v>4</v>
      </c>
      <c r="D78" s="430" t="str">
        <f t="shared" si="32"/>
        <v/>
      </c>
      <c r="E78" s="430" t="str">
        <f t="shared" si="40"/>
        <v/>
      </c>
      <c r="F78" s="431" t="str">
        <f t="shared" si="33"/>
        <v/>
      </c>
      <c r="G78" s="432" t="str">
        <f t="shared" si="34"/>
        <v/>
      </c>
      <c r="H78" s="432" t="str">
        <f t="shared" si="41"/>
        <v/>
      </c>
      <c r="I78" s="633" t="str">
        <f t="shared" si="35"/>
        <v>-</v>
      </c>
      <c r="J78" s="634" t="str">
        <f t="shared" si="36"/>
        <v>-</v>
      </c>
      <c r="K78" s="634" t="str">
        <f t="shared" si="37"/>
        <v>-</v>
      </c>
      <c r="L78" s="431" t="str">
        <f t="shared" si="38"/>
        <v/>
      </c>
      <c r="M78" s="430" t="str">
        <f t="shared" si="39"/>
        <v/>
      </c>
      <c r="N78" s="275"/>
      <c r="O78" s="275"/>
      <c r="P78" s="275"/>
      <c r="Q78" s="491"/>
      <c r="X78" s="642">
        <f t="shared" si="42"/>
        <v>0</v>
      </c>
      <c r="Y78" s="642">
        <f t="shared" si="43"/>
        <v>0</v>
      </c>
      <c r="Z78" s="642">
        <f t="shared" si="44"/>
        <v>0</v>
      </c>
      <c r="AA78" s="642">
        <f t="shared" si="45"/>
        <v>0</v>
      </c>
      <c r="AB78" s="642">
        <f t="shared" si="46"/>
        <v>0</v>
      </c>
      <c r="AC78" s="643">
        <f t="shared" si="47"/>
        <v>0</v>
      </c>
      <c r="AD78" s="643">
        <f t="shared" si="48"/>
        <v>0</v>
      </c>
      <c r="AE78" s="644">
        <f t="shared" si="49"/>
        <v>0</v>
      </c>
      <c r="AF78" s="645">
        <f t="shared" si="50"/>
        <v>0</v>
      </c>
      <c r="AG78" s="642">
        <f t="shared" si="51"/>
        <v>0</v>
      </c>
      <c r="AK78" s="275"/>
      <c r="AL78" s="275"/>
      <c r="AM78" s="275"/>
      <c r="AN78" s="275"/>
      <c r="AO78" s="275"/>
      <c r="AP78" s="275"/>
      <c r="AQ78" s="275"/>
      <c r="AR78" s="275"/>
      <c r="AS78" s="275"/>
      <c r="AT78" s="275"/>
      <c r="AU78" s="275"/>
      <c r="AV78" s="275"/>
      <c r="AW78" s="275"/>
      <c r="AX78" s="275"/>
      <c r="AY78" s="275"/>
      <c r="AZ78" s="275"/>
      <c r="BA78" s="275"/>
      <c r="BB78" s="362"/>
      <c r="CF78" s="517"/>
      <c r="CG78" s="648"/>
      <c r="CH78" s="648"/>
      <c r="CI78" s="649"/>
      <c r="CJ78" s="649"/>
      <c r="CK78" s="650"/>
      <c r="CL78" s="519"/>
    </row>
    <row r="79" spans="2:144" x14ac:dyDescent="0.2">
      <c r="B79" s="282"/>
      <c r="C79" s="334">
        <v>5</v>
      </c>
      <c r="D79" s="430" t="str">
        <f t="shared" si="32"/>
        <v/>
      </c>
      <c r="E79" s="430" t="str">
        <f t="shared" si="40"/>
        <v/>
      </c>
      <c r="F79" s="431" t="str">
        <f t="shared" si="33"/>
        <v/>
      </c>
      <c r="G79" s="432" t="str">
        <f t="shared" si="34"/>
        <v/>
      </c>
      <c r="H79" s="432" t="str">
        <f t="shared" si="41"/>
        <v/>
      </c>
      <c r="I79" s="633" t="str">
        <f t="shared" si="35"/>
        <v>-</v>
      </c>
      <c r="J79" s="634" t="str">
        <f t="shared" si="36"/>
        <v>-</v>
      </c>
      <c r="K79" s="634" t="str">
        <f t="shared" si="37"/>
        <v>-</v>
      </c>
      <c r="L79" s="431" t="str">
        <f t="shared" si="38"/>
        <v/>
      </c>
      <c r="M79" s="430" t="str">
        <f t="shared" si="39"/>
        <v/>
      </c>
      <c r="N79" s="275"/>
      <c r="O79" s="275"/>
      <c r="P79" s="275"/>
      <c r="Q79" s="491"/>
      <c r="X79" s="642">
        <f t="shared" si="42"/>
        <v>0</v>
      </c>
      <c r="Y79" s="642">
        <f t="shared" si="43"/>
        <v>0</v>
      </c>
      <c r="Z79" s="642">
        <f t="shared" si="44"/>
        <v>0</v>
      </c>
      <c r="AA79" s="642">
        <f t="shared" si="45"/>
        <v>0</v>
      </c>
      <c r="AB79" s="642">
        <f t="shared" si="46"/>
        <v>0</v>
      </c>
      <c r="AC79" s="643">
        <f t="shared" si="47"/>
        <v>0</v>
      </c>
      <c r="AD79" s="643">
        <f t="shared" si="48"/>
        <v>0</v>
      </c>
      <c r="AE79" s="644">
        <f t="shared" si="49"/>
        <v>0</v>
      </c>
      <c r="AF79" s="645">
        <f t="shared" si="50"/>
        <v>0</v>
      </c>
      <c r="AG79" s="642">
        <f t="shared" si="51"/>
        <v>0</v>
      </c>
      <c r="AK79" s="275"/>
      <c r="AL79" s="275"/>
      <c r="AM79" s="275"/>
      <c r="AN79" s="275"/>
      <c r="AO79" s="275"/>
      <c r="AP79" s="275"/>
      <c r="AQ79" s="275"/>
      <c r="AR79" s="275"/>
      <c r="AS79" s="275"/>
      <c r="AT79" s="275"/>
      <c r="BB79" s="486"/>
      <c r="CF79" s="517"/>
      <c r="CG79" s="648"/>
      <c r="CH79" s="648"/>
      <c r="CI79" s="649"/>
      <c r="CJ79" s="649"/>
      <c r="CK79" s="650"/>
      <c r="CL79" s="519"/>
    </row>
    <row r="80" spans="2:144" x14ac:dyDescent="0.2">
      <c r="B80" s="282"/>
      <c r="C80" s="334">
        <v>6</v>
      </c>
      <c r="D80" s="430" t="str">
        <f t="shared" si="32"/>
        <v/>
      </c>
      <c r="E80" s="430" t="str">
        <f t="shared" si="40"/>
        <v/>
      </c>
      <c r="F80" s="431" t="str">
        <f t="shared" si="33"/>
        <v/>
      </c>
      <c r="G80" s="432" t="str">
        <f t="shared" si="34"/>
        <v/>
      </c>
      <c r="H80" s="432" t="str">
        <f t="shared" si="41"/>
        <v/>
      </c>
      <c r="I80" s="633" t="str">
        <f t="shared" si="35"/>
        <v>-</v>
      </c>
      <c r="J80" s="634" t="str">
        <f t="shared" si="36"/>
        <v>-</v>
      </c>
      <c r="K80" s="634" t="str">
        <f t="shared" si="37"/>
        <v>-</v>
      </c>
      <c r="L80" s="431" t="str">
        <f t="shared" si="38"/>
        <v/>
      </c>
      <c r="M80" s="430" t="str">
        <f t="shared" si="39"/>
        <v/>
      </c>
      <c r="N80" s="275"/>
      <c r="O80" s="275"/>
      <c r="P80" s="275"/>
      <c r="Q80" s="491"/>
      <c r="X80" s="642">
        <f t="shared" si="42"/>
        <v>0</v>
      </c>
      <c r="Y80" s="642">
        <f t="shared" si="43"/>
        <v>0</v>
      </c>
      <c r="Z80" s="642">
        <f t="shared" si="44"/>
        <v>0</v>
      </c>
      <c r="AA80" s="642">
        <f t="shared" si="45"/>
        <v>0</v>
      </c>
      <c r="AB80" s="642">
        <f t="shared" si="46"/>
        <v>0</v>
      </c>
      <c r="AC80" s="643">
        <f t="shared" si="47"/>
        <v>0</v>
      </c>
      <c r="AD80" s="643">
        <f t="shared" si="48"/>
        <v>0</v>
      </c>
      <c r="AE80" s="644">
        <f t="shared" si="49"/>
        <v>0</v>
      </c>
      <c r="AF80" s="645">
        <f t="shared" si="50"/>
        <v>0</v>
      </c>
      <c r="AG80" s="642">
        <f t="shared" si="51"/>
        <v>0</v>
      </c>
      <c r="AK80" s="275"/>
      <c r="AL80" s="275"/>
      <c r="AM80" s="275"/>
      <c r="AN80" s="275"/>
      <c r="AO80" s="275"/>
      <c r="AP80" s="275"/>
      <c r="AQ80" s="275"/>
      <c r="AR80" s="275"/>
      <c r="AS80" s="275"/>
      <c r="AT80" s="275"/>
      <c r="BB80" s="486"/>
      <c r="CF80" s="517"/>
      <c r="CG80" s="648"/>
      <c r="CH80" s="648"/>
      <c r="CI80" s="649"/>
      <c r="CJ80" s="649"/>
      <c r="CK80" s="650"/>
      <c r="CL80" s="519"/>
    </row>
    <row r="81" spans="2:90" x14ac:dyDescent="0.2">
      <c r="B81" s="282"/>
      <c r="C81" s="334">
        <v>7</v>
      </c>
      <c r="D81" s="430" t="str">
        <f t="shared" si="32"/>
        <v/>
      </c>
      <c r="E81" s="430" t="str">
        <f t="shared" si="40"/>
        <v/>
      </c>
      <c r="F81" s="431" t="str">
        <f t="shared" si="33"/>
        <v/>
      </c>
      <c r="G81" s="432" t="str">
        <f t="shared" si="34"/>
        <v/>
      </c>
      <c r="H81" s="432" t="str">
        <f t="shared" si="41"/>
        <v/>
      </c>
      <c r="I81" s="633" t="str">
        <f t="shared" si="35"/>
        <v>-</v>
      </c>
      <c r="J81" s="634" t="str">
        <f t="shared" si="36"/>
        <v>-</v>
      </c>
      <c r="K81" s="634" t="str">
        <f t="shared" si="37"/>
        <v>-</v>
      </c>
      <c r="L81" s="431" t="str">
        <f t="shared" si="38"/>
        <v/>
      </c>
      <c r="M81" s="430" t="str">
        <f t="shared" si="39"/>
        <v/>
      </c>
      <c r="N81" s="275"/>
      <c r="O81" s="275"/>
      <c r="P81" s="275"/>
      <c r="Q81" s="491"/>
      <c r="X81" s="642">
        <f t="shared" si="42"/>
        <v>0</v>
      </c>
      <c r="Y81" s="642">
        <f t="shared" si="43"/>
        <v>0</v>
      </c>
      <c r="Z81" s="642">
        <f t="shared" si="44"/>
        <v>0</v>
      </c>
      <c r="AA81" s="642">
        <f t="shared" si="45"/>
        <v>0</v>
      </c>
      <c r="AB81" s="642">
        <f t="shared" si="46"/>
        <v>0</v>
      </c>
      <c r="AC81" s="643">
        <f t="shared" si="47"/>
        <v>0</v>
      </c>
      <c r="AD81" s="643">
        <f t="shared" si="48"/>
        <v>0</v>
      </c>
      <c r="AE81" s="644">
        <f t="shared" si="49"/>
        <v>0</v>
      </c>
      <c r="AF81" s="645">
        <f t="shared" si="50"/>
        <v>0</v>
      </c>
      <c r="AG81" s="642">
        <f t="shared" si="51"/>
        <v>0</v>
      </c>
      <c r="AK81" s="275"/>
      <c r="AL81" s="275"/>
      <c r="AM81" s="275"/>
      <c r="AN81" s="275"/>
      <c r="AO81" s="275"/>
      <c r="AP81" s="275"/>
      <c r="AQ81" s="275"/>
      <c r="AR81" s="275"/>
      <c r="AS81" s="275"/>
      <c r="AT81" s="275"/>
      <c r="AU81" s="275"/>
      <c r="AV81" s="275"/>
      <c r="AW81" s="275"/>
      <c r="AX81" s="275"/>
      <c r="AY81" s="275"/>
      <c r="AZ81" s="275"/>
      <c r="BA81" s="275"/>
      <c r="BB81" s="486"/>
      <c r="CF81" s="517"/>
      <c r="CG81" s="648"/>
      <c r="CH81" s="648"/>
      <c r="CI81" s="649"/>
      <c r="CJ81" s="649"/>
      <c r="CK81" s="650"/>
      <c r="CL81" s="519"/>
    </row>
    <row r="82" spans="2:90" x14ac:dyDescent="0.2">
      <c r="B82" s="282"/>
      <c r="C82" s="334">
        <v>8</v>
      </c>
      <c r="D82" s="430" t="str">
        <f t="shared" si="32"/>
        <v/>
      </c>
      <c r="E82" s="430" t="str">
        <f t="shared" si="40"/>
        <v/>
      </c>
      <c r="F82" s="431" t="str">
        <f t="shared" si="33"/>
        <v/>
      </c>
      <c r="G82" s="432" t="str">
        <f t="shared" si="34"/>
        <v/>
      </c>
      <c r="H82" s="432" t="str">
        <f t="shared" si="41"/>
        <v/>
      </c>
      <c r="I82" s="633" t="str">
        <f t="shared" si="35"/>
        <v>-</v>
      </c>
      <c r="J82" s="634" t="str">
        <f t="shared" si="36"/>
        <v>-</v>
      </c>
      <c r="K82" s="634" t="str">
        <f t="shared" si="37"/>
        <v>-</v>
      </c>
      <c r="L82" s="431" t="str">
        <f t="shared" si="38"/>
        <v/>
      </c>
      <c r="M82" s="430" t="str">
        <f t="shared" si="39"/>
        <v/>
      </c>
      <c r="N82" s="275"/>
      <c r="O82" s="275"/>
      <c r="P82" s="275"/>
      <c r="Q82" s="491"/>
      <c r="X82" s="642">
        <f t="shared" si="42"/>
        <v>0</v>
      </c>
      <c r="Y82" s="642">
        <f t="shared" si="43"/>
        <v>0</v>
      </c>
      <c r="Z82" s="642">
        <f t="shared" si="44"/>
        <v>0</v>
      </c>
      <c r="AA82" s="642">
        <f t="shared" si="45"/>
        <v>0</v>
      </c>
      <c r="AB82" s="642">
        <f t="shared" si="46"/>
        <v>0</v>
      </c>
      <c r="AC82" s="643">
        <f t="shared" si="47"/>
        <v>0</v>
      </c>
      <c r="AD82" s="643">
        <f t="shared" si="48"/>
        <v>0</v>
      </c>
      <c r="AE82" s="644">
        <f t="shared" si="49"/>
        <v>0</v>
      </c>
      <c r="AF82" s="645">
        <f t="shared" si="50"/>
        <v>0</v>
      </c>
      <c r="AG82" s="642">
        <f t="shared" si="51"/>
        <v>0</v>
      </c>
      <c r="AK82" s="651"/>
      <c r="AL82" s="651"/>
      <c r="AM82" s="651"/>
      <c r="AN82" s="651"/>
      <c r="AO82" s="651"/>
      <c r="AP82" s="651"/>
      <c r="AQ82" s="651"/>
      <c r="AR82" s="651"/>
      <c r="AS82" s="651"/>
      <c r="AT82" s="651"/>
      <c r="AU82" s="651"/>
      <c r="AV82" s="651"/>
      <c r="AW82" s="651"/>
      <c r="AX82" s="651"/>
      <c r="AY82" s="651"/>
      <c r="AZ82" s="651"/>
      <c r="BA82" s="651"/>
      <c r="BB82" s="486"/>
      <c r="CF82" s="517"/>
      <c r="CG82" s="648"/>
      <c r="CH82" s="648"/>
      <c r="CI82" s="649"/>
      <c r="CJ82" s="649"/>
      <c r="CK82" s="650"/>
      <c r="CL82" s="519"/>
    </row>
    <row r="83" spans="2:90" x14ac:dyDescent="0.2">
      <c r="B83" s="282"/>
      <c r="C83" s="334">
        <v>9</v>
      </c>
      <c r="D83" s="430" t="str">
        <f t="shared" si="32"/>
        <v/>
      </c>
      <c r="E83" s="430" t="str">
        <f t="shared" si="40"/>
        <v/>
      </c>
      <c r="F83" s="431" t="str">
        <f t="shared" si="33"/>
        <v/>
      </c>
      <c r="G83" s="432" t="str">
        <f t="shared" si="34"/>
        <v/>
      </c>
      <c r="H83" s="432" t="str">
        <f t="shared" si="41"/>
        <v/>
      </c>
      <c r="I83" s="633" t="str">
        <f t="shared" si="35"/>
        <v>-</v>
      </c>
      <c r="J83" s="634" t="str">
        <f t="shared" si="36"/>
        <v>-</v>
      </c>
      <c r="K83" s="634" t="str">
        <f t="shared" si="37"/>
        <v>-</v>
      </c>
      <c r="L83" s="431" t="str">
        <f t="shared" si="38"/>
        <v/>
      </c>
      <c r="M83" s="430" t="str">
        <f t="shared" si="39"/>
        <v/>
      </c>
      <c r="N83" s="275"/>
      <c r="O83" s="275"/>
      <c r="P83" s="275"/>
      <c r="Q83" s="491"/>
      <c r="X83" s="642">
        <f t="shared" si="42"/>
        <v>0</v>
      </c>
      <c r="Y83" s="642">
        <f t="shared" si="43"/>
        <v>0</v>
      </c>
      <c r="Z83" s="642">
        <f t="shared" si="44"/>
        <v>0</v>
      </c>
      <c r="AA83" s="642">
        <f t="shared" si="45"/>
        <v>0</v>
      </c>
      <c r="AB83" s="642">
        <f t="shared" si="46"/>
        <v>0</v>
      </c>
      <c r="AC83" s="643">
        <f t="shared" si="47"/>
        <v>0</v>
      </c>
      <c r="AD83" s="643">
        <f t="shared" si="48"/>
        <v>0</v>
      </c>
      <c r="AE83" s="644">
        <f t="shared" si="49"/>
        <v>0</v>
      </c>
      <c r="AF83" s="645">
        <f t="shared" si="50"/>
        <v>0</v>
      </c>
      <c r="AG83" s="642">
        <f t="shared" si="51"/>
        <v>0</v>
      </c>
      <c r="AK83" s="652"/>
      <c r="AL83" s="652"/>
      <c r="AM83" s="652"/>
      <c r="AN83" s="652"/>
      <c r="AO83" s="652"/>
      <c r="AP83" s="652"/>
      <c r="AQ83" s="275"/>
      <c r="AR83" s="275"/>
      <c r="AS83" s="275"/>
      <c r="AT83" s="275"/>
      <c r="AU83" s="275"/>
      <c r="AV83" s="275"/>
      <c r="AW83" s="275"/>
      <c r="AX83" s="275"/>
      <c r="AY83" s="651"/>
      <c r="AZ83" s="275"/>
      <c r="BA83" s="651"/>
      <c r="BB83" s="486"/>
      <c r="CF83" s="517"/>
      <c r="CG83" s="648"/>
      <c r="CH83" s="648"/>
      <c r="CI83" s="649"/>
      <c r="CJ83" s="649"/>
      <c r="CK83" s="650"/>
      <c r="CL83" s="519"/>
    </row>
    <row r="84" spans="2:90" x14ac:dyDescent="0.2">
      <c r="B84" s="282"/>
      <c r="C84" s="334">
        <v>10</v>
      </c>
      <c r="D84" s="430" t="str">
        <f t="shared" si="32"/>
        <v/>
      </c>
      <c r="E84" s="430" t="str">
        <f t="shared" si="40"/>
        <v/>
      </c>
      <c r="F84" s="431" t="str">
        <f t="shared" si="33"/>
        <v/>
      </c>
      <c r="G84" s="432" t="str">
        <f t="shared" si="34"/>
        <v/>
      </c>
      <c r="H84" s="432" t="str">
        <f>IF(F29="","",IF(D70="Yes",$BA$23*K29,IF(K29="","Quantity Needed",IF($D$16="","-",VLOOKUP($D$16,$AU$18:$AV$22,2,FALSE)*K29))))</f>
        <v/>
      </c>
      <c r="I84" s="633" t="str">
        <f t="shared" si="35"/>
        <v>-</v>
      </c>
      <c r="J84" s="634" t="str">
        <f t="shared" si="36"/>
        <v>-</v>
      </c>
      <c r="K84" s="634" t="str">
        <f t="shared" si="37"/>
        <v>-</v>
      </c>
      <c r="L84" s="431" t="str">
        <f t="shared" si="38"/>
        <v/>
      </c>
      <c r="M84" s="430" t="str">
        <f t="shared" si="39"/>
        <v/>
      </c>
      <c r="N84" s="275"/>
      <c r="O84" s="275"/>
      <c r="P84" s="275"/>
      <c r="Q84" s="491"/>
      <c r="X84" s="642">
        <f t="shared" si="42"/>
        <v>0</v>
      </c>
      <c r="Y84" s="642">
        <f t="shared" si="43"/>
        <v>0</v>
      </c>
      <c r="Z84" s="642">
        <f t="shared" si="44"/>
        <v>0</v>
      </c>
      <c r="AA84" s="642">
        <f t="shared" si="45"/>
        <v>0</v>
      </c>
      <c r="AB84" s="642">
        <f t="shared" si="46"/>
        <v>0</v>
      </c>
      <c r="AC84" s="643">
        <f t="shared" si="47"/>
        <v>0</v>
      </c>
      <c r="AD84" s="643">
        <f t="shared" si="48"/>
        <v>0</v>
      </c>
      <c r="AE84" s="644">
        <f t="shared" si="49"/>
        <v>0</v>
      </c>
      <c r="AF84" s="645">
        <f t="shared" si="50"/>
        <v>0</v>
      </c>
      <c r="AG84" s="642">
        <f t="shared" si="51"/>
        <v>0</v>
      </c>
      <c r="AH84" s="275"/>
      <c r="AI84" s="275"/>
      <c r="AJ84" s="275"/>
      <c r="AK84" s="519"/>
      <c r="AL84" s="519"/>
      <c r="AM84" s="275"/>
      <c r="AN84" s="275"/>
      <c r="AO84" s="275"/>
      <c r="AP84" s="275"/>
      <c r="AQ84" s="275"/>
      <c r="AR84" s="275"/>
      <c r="AS84" s="275"/>
      <c r="AT84" s="275"/>
      <c r="AU84" s="275"/>
      <c r="AV84" s="518"/>
      <c r="AW84" s="518"/>
      <c r="AX84" s="518"/>
      <c r="AY84" s="275"/>
      <c r="AZ84" s="275"/>
      <c r="BA84" s="513"/>
      <c r="BB84" s="486"/>
      <c r="CF84" s="517"/>
      <c r="CG84" s="648"/>
      <c r="CH84" s="648"/>
      <c r="CI84" s="649"/>
      <c r="CJ84" s="649"/>
      <c r="CK84" s="650"/>
      <c r="CL84" s="519"/>
    </row>
    <row r="85" spans="2:90" x14ac:dyDescent="0.2">
      <c r="B85" s="282"/>
      <c r="C85" s="275"/>
      <c r="D85" s="275"/>
      <c r="E85" s="275"/>
      <c r="F85" s="275"/>
      <c r="G85" s="275"/>
      <c r="H85" s="275"/>
      <c r="I85" s="275"/>
      <c r="J85" s="275"/>
      <c r="K85" s="275"/>
      <c r="L85" s="362"/>
      <c r="M85" s="362"/>
      <c r="N85" s="275"/>
      <c r="O85" s="275"/>
      <c r="P85" s="275"/>
      <c r="Q85" s="491"/>
      <c r="X85" s="642">
        <f t="shared" si="42"/>
        <v>0</v>
      </c>
      <c r="Y85" s="642">
        <f t="shared" si="43"/>
        <v>0</v>
      </c>
      <c r="Z85" s="642">
        <f t="shared" si="44"/>
        <v>0</v>
      </c>
      <c r="AA85" s="642">
        <f t="shared" si="45"/>
        <v>0</v>
      </c>
      <c r="AB85" s="642">
        <f t="shared" si="46"/>
        <v>0</v>
      </c>
      <c r="AC85" s="643">
        <f t="shared" si="47"/>
        <v>0</v>
      </c>
      <c r="AD85" s="643">
        <f t="shared" si="48"/>
        <v>0</v>
      </c>
      <c r="AE85" s="644">
        <f t="shared" si="49"/>
        <v>0</v>
      </c>
      <c r="AF85" s="645">
        <f t="shared" si="50"/>
        <v>0</v>
      </c>
      <c r="AG85" s="642">
        <f t="shared" si="51"/>
        <v>0</v>
      </c>
      <c r="AH85" s="275"/>
      <c r="AI85" s="275"/>
      <c r="AJ85" s="275"/>
      <c r="AK85" s="653"/>
      <c r="AL85" s="653"/>
      <c r="AM85" s="275"/>
      <c r="AN85" s="275"/>
      <c r="AO85" s="275"/>
      <c r="AP85" s="275"/>
      <c r="AQ85" s="275"/>
      <c r="AR85" s="275"/>
      <c r="AS85" s="275"/>
      <c r="AT85" s="275"/>
      <c r="AU85" s="275"/>
      <c r="AV85" s="653"/>
      <c r="AW85" s="653"/>
      <c r="AX85" s="653"/>
      <c r="AY85" s="275"/>
      <c r="AZ85" s="275"/>
      <c r="BA85" s="654"/>
      <c r="BB85" s="486"/>
      <c r="CF85" s="517"/>
      <c r="CG85" s="648"/>
      <c r="CH85" s="648"/>
      <c r="CI85" s="649"/>
      <c r="CJ85" s="649"/>
      <c r="CK85" s="650"/>
      <c r="CL85" s="519"/>
    </row>
    <row r="86" spans="2:90" ht="15" x14ac:dyDescent="0.25">
      <c r="B86" s="282"/>
      <c r="C86" s="275"/>
      <c r="D86" s="275"/>
      <c r="E86" s="275"/>
      <c r="F86" s="275"/>
      <c r="G86" s="275"/>
      <c r="H86" s="275"/>
      <c r="I86" s="275"/>
      <c r="J86" s="275"/>
      <c r="K86" s="435" t="s">
        <v>14</v>
      </c>
      <c r="L86" s="437">
        <f>IF(AF88="","",AF88)</f>
        <v>0</v>
      </c>
      <c r="M86" s="437">
        <f>IF(AG88="","",AG88)</f>
        <v>0</v>
      </c>
      <c r="N86" s="275"/>
      <c r="O86" s="275"/>
      <c r="P86" s="275"/>
      <c r="Q86" s="491"/>
      <c r="X86" s="642">
        <f t="shared" si="42"/>
        <v>0</v>
      </c>
      <c r="Y86" s="642">
        <f t="shared" si="43"/>
        <v>0</v>
      </c>
      <c r="Z86" s="642">
        <f t="shared" si="44"/>
        <v>0</v>
      </c>
      <c r="AA86" s="642">
        <f t="shared" si="45"/>
        <v>0</v>
      </c>
      <c r="AB86" s="642">
        <f t="shared" si="46"/>
        <v>0</v>
      </c>
      <c r="AC86" s="643">
        <f t="shared" si="47"/>
        <v>0</v>
      </c>
      <c r="AD86" s="643">
        <f t="shared" si="48"/>
        <v>0</v>
      </c>
      <c r="AE86" s="644">
        <f t="shared" si="49"/>
        <v>0</v>
      </c>
      <c r="AF86" s="645">
        <f t="shared" si="50"/>
        <v>0</v>
      </c>
      <c r="AG86" s="642">
        <f t="shared" si="51"/>
        <v>0</v>
      </c>
      <c r="AH86" s="275"/>
      <c r="AI86" s="275"/>
      <c r="AJ86" s="275"/>
      <c r="AK86" s="653"/>
      <c r="AL86" s="653"/>
      <c r="AM86" s="275"/>
      <c r="AN86" s="275"/>
      <c r="AO86" s="275"/>
      <c r="AP86" s="275"/>
      <c r="AQ86" s="275"/>
      <c r="AR86" s="275"/>
      <c r="AS86" s="275"/>
      <c r="AT86" s="275"/>
      <c r="AU86" s="275"/>
      <c r="AV86" s="653"/>
      <c r="AW86" s="653"/>
      <c r="AX86" s="653"/>
      <c r="AY86" s="275"/>
      <c r="AZ86" s="275"/>
      <c r="BA86" s="654"/>
      <c r="BB86" s="486"/>
      <c r="CF86" s="517"/>
      <c r="CG86" s="648"/>
      <c r="CH86" s="648"/>
      <c r="CI86" s="649"/>
      <c r="CJ86" s="649"/>
      <c r="CK86" s="650"/>
      <c r="CL86" s="519"/>
    </row>
    <row r="87" spans="2:90" x14ac:dyDescent="0.2">
      <c r="B87" s="282"/>
      <c r="Q87" s="491"/>
      <c r="X87" s="636" t="b">
        <f t="shared" ref="X87:AE87" si="52">IF(OR(X77="Quantity Needed",X78="Quantity Needed",X79="Quantity Needed",X80="Quantity Needed",X81="Quantity Needed",X82="Quantity Needed",X83="Quantity Needed",X84="Quantity Needed",X85="Quantity Needed",X86="Quantity Needed"),"Quantity Needed")</f>
        <v>0</v>
      </c>
      <c r="Y87" s="636" t="b">
        <f t="shared" si="52"/>
        <v>0</v>
      </c>
      <c r="Z87" s="636" t="b">
        <f t="shared" si="52"/>
        <v>0</v>
      </c>
      <c r="AA87" s="636" t="b">
        <f t="shared" si="52"/>
        <v>0</v>
      </c>
      <c r="AB87" s="636" t="b">
        <f t="shared" si="52"/>
        <v>0</v>
      </c>
      <c r="AC87" s="636" t="b">
        <f t="shared" si="52"/>
        <v>0</v>
      </c>
      <c r="AD87" s="636" t="b">
        <f t="shared" si="52"/>
        <v>0</v>
      </c>
      <c r="AE87" s="636" t="b">
        <f t="shared" si="52"/>
        <v>0</v>
      </c>
      <c r="AF87" s="636"/>
      <c r="AG87" s="636"/>
      <c r="AH87" s="275"/>
      <c r="AI87" s="275"/>
      <c r="AJ87" s="275"/>
      <c r="AK87" s="653"/>
      <c r="AL87" s="653"/>
      <c r="AM87" s="275"/>
      <c r="AN87" s="275"/>
      <c r="AO87" s="275"/>
      <c r="AP87" s="275"/>
      <c r="AQ87" s="275"/>
      <c r="AR87" s="275"/>
      <c r="AS87" s="275"/>
      <c r="AT87" s="275"/>
      <c r="AU87" s="275"/>
      <c r="AV87" s="653"/>
      <c r="AW87" s="653"/>
      <c r="AX87" s="653"/>
      <c r="AY87" s="275"/>
      <c r="AZ87" s="275"/>
      <c r="BA87" s="654"/>
      <c r="BB87" s="486"/>
      <c r="CF87" s="517"/>
      <c r="CG87" s="648"/>
      <c r="CH87" s="648"/>
      <c r="CI87" s="649"/>
      <c r="CJ87" s="649"/>
      <c r="CK87" s="650"/>
      <c r="CL87" s="519"/>
    </row>
    <row r="88" spans="2:90" ht="21.75" customHeight="1" thickBot="1" x14ac:dyDescent="0.25">
      <c r="B88" s="438"/>
      <c r="C88" s="439"/>
      <c r="D88" s="439"/>
      <c r="E88" s="439"/>
      <c r="F88" s="439"/>
      <c r="G88" s="439"/>
      <c r="H88" s="439"/>
      <c r="I88" s="439"/>
      <c r="J88" s="439"/>
      <c r="K88" s="439"/>
      <c r="L88" s="439"/>
      <c r="M88" s="439"/>
      <c r="N88" s="439"/>
      <c r="O88" s="439"/>
      <c r="P88" s="439"/>
      <c r="Q88" s="655"/>
      <c r="X88" s="636"/>
      <c r="Y88" s="636"/>
      <c r="Z88" s="636"/>
      <c r="AA88" s="511"/>
      <c r="AB88" s="511"/>
      <c r="AC88" s="511"/>
      <c r="AE88" s="656" t="s">
        <v>14</v>
      </c>
      <c r="AF88" s="657">
        <f>IF(OR(X87="Quantity Needed",Y87="Quantity Needed",Z87="Quantity Needed",AA87="Quantity Needed",AB87="Quantity Needed",AC87="Quantity Needed",AD87="Quantity Needed",AE87="Quantity Needed"),"Quantity Needed",SUM(AF77:AF86))</f>
        <v>0</v>
      </c>
      <c r="AG88" s="657">
        <f>IF(OR(X87="Quantity Needed",Y87="Quantity Needed",Z87="Quantity Needed",AA87="Quantity Needed",AB87="Quantity Needed",AC87="Quantity Needed",AD87="Quantity Needed",AE87="Quantity Needed"),"Quantity Needed",SUM(AG77:AG86))</f>
        <v>0</v>
      </c>
      <c r="AH88" s="275"/>
      <c r="AI88" s="275"/>
      <c r="AJ88" s="275"/>
      <c r="AK88" s="653"/>
      <c r="AL88" s="653"/>
      <c r="AM88" s="275"/>
      <c r="AN88" s="275"/>
      <c r="AO88" s="275"/>
      <c r="AP88" s="275"/>
      <c r="AQ88" s="275"/>
      <c r="AR88" s="275"/>
      <c r="AS88" s="275"/>
      <c r="AT88" s="275"/>
      <c r="AU88" s="275"/>
      <c r="AV88" s="653"/>
      <c r="AW88" s="653"/>
      <c r="AX88" s="653"/>
      <c r="AY88" s="275"/>
      <c r="AZ88" s="275"/>
      <c r="BA88" s="654"/>
      <c r="BB88" s="486"/>
    </row>
    <row r="89" spans="2:90" ht="19.5" customHeight="1" thickTop="1" x14ac:dyDescent="0.2">
      <c r="B89" s="279"/>
      <c r="C89" s="279"/>
      <c r="D89" s="279"/>
      <c r="E89" s="279"/>
      <c r="F89" s="279"/>
      <c r="G89" s="279"/>
      <c r="H89" s="279"/>
      <c r="I89" s="279"/>
      <c r="J89" s="279"/>
      <c r="K89" s="279"/>
      <c r="L89" s="279"/>
      <c r="M89" s="279"/>
      <c r="N89" s="279"/>
      <c r="O89" s="279"/>
      <c r="P89" s="279"/>
      <c r="Q89" s="658"/>
      <c r="X89" s="275"/>
      <c r="Y89" s="275"/>
      <c r="Z89" s="275"/>
      <c r="AA89" s="275"/>
      <c r="AB89" s="275"/>
      <c r="AC89" s="275"/>
      <c r="AD89" s="275"/>
      <c r="AE89" s="275"/>
      <c r="AF89" s="275"/>
      <c r="AG89" s="275"/>
      <c r="AH89" s="275"/>
      <c r="AI89" s="275"/>
      <c r="AJ89" s="275"/>
      <c r="AK89" s="653"/>
      <c r="AL89" s="653"/>
      <c r="AM89" s="275"/>
      <c r="AN89" s="275"/>
      <c r="AO89" s="275"/>
      <c r="AP89" s="275"/>
      <c r="AQ89" s="275"/>
      <c r="AR89" s="275"/>
      <c r="AS89" s="275"/>
      <c r="AT89" s="275"/>
      <c r="AU89" s="275"/>
      <c r="AV89" s="659"/>
      <c r="AW89" s="659"/>
      <c r="AX89" s="659"/>
      <c r="AY89" s="275"/>
      <c r="AZ89" s="275"/>
      <c r="BA89" s="654"/>
      <c r="BB89" s="486"/>
    </row>
    <row r="90" spans="2:90" ht="15" hidden="1" thickBot="1" x14ac:dyDescent="0.25">
      <c r="Q90" s="148"/>
      <c r="R90" s="148"/>
      <c r="X90" s="275"/>
      <c r="Y90" s="275"/>
      <c r="Z90" s="275"/>
      <c r="AA90" s="275"/>
      <c r="AB90" s="275"/>
      <c r="AC90" s="275"/>
      <c r="AD90" s="275"/>
      <c r="AE90" s="275"/>
      <c r="AF90" s="275"/>
      <c r="AG90" s="275"/>
      <c r="AH90" s="275"/>
      <c r="AI90" s="275"/>
      <c r="AJ90" s="275"/>
      <c r="AK90" s="653"/>
      <c r="AL90" s="653"/>
      <c r="AM90" s="275"/>
      <c r="AN90" s="275"/>
      <c r="AO90" s="275"/>
      <c r="AP90" s="275"/>
      <c r="AQ90" s="275"/>
      <c r="AR90" s="275"/>
      <c r="AS90" s="275"/>
      <c r="AT90" s="275"/>
      <c r="AU90" s="275"/>
      <c r="AV90" s="659"/>
      <c r="AW90" s="659"/>
      <c r="AX90" s="659"/>
      <c r="AY90" s="275"/>
      <c r="AZ90" s="275"/>
      <c r="BA90" s="654"/>
      <c r="BB90" s="486"/>
    </row>
    <row r="91" spans="2:90" ht="15" hidden="1" thickTop="1" x14ac:dyDescent="0.2">
      <c r="B91" s="442"/>
      <c r="C91" s="443"/>
      <c r="D91" s="443"/>
      <c r="E91" s="443"/>
      <c r="F91" s="443"/>
      <c r="G91" s="443"/>
      <c r="H91" s="443"/>
      <c r="I91" s="443"/>
      <c r="J91" s="443"/>
      <c r="K91" s="443"/>
      <c r="L91" s="444"/>
      <c r="Q91" s="148"/>
      <c r="R91" s="148"/>
      <c r="X91" s="486"/>
      <c r="Y91" s="486"/>
      <c r="AQ91" s="275"/>
      <c r="AR91" s="275"/>
      <c r="AS91" s="275"/>
      <c r="AT91" s="275"/>
      <c r="AU91" s="275"/>
      <c r="AV91" s="659"/>
      <c r="AW91" s="659"/>
      <c r="AX91" s="659"/>
      <c r="AY91" s="275"/>
      <c r="AZ91" s="275"/>
      <c r="BA91" s="654"/>
      <c r="BB91" s="486"/>
    </row>
    <row r="92" spans="2:90" ht="22.5" hidden="1" customHeight="1" x14ac:dyDescent="0.2">
      <c r="B92" s="445"/>
      <c r="C92" s="660" t="s">
        <v>171</v>
      </c>
      <c r="D92" s="661"/>
      <c r="E92" s="661"/>
      <c r="F92" s="661"/>
      <c r="G92" s="661"/>
      <c r="H92" s="661"/>
      <c r="I92" s="661"/>
      <c r="J92" s="661"/>
      <c r="K92" s="662"/>
      <c r="L92" s="449"/>
      <c r="Q92" s="148"/>
      <c r="R92" s="148"/>
      <c r="X92" s="486"/>
      <c r="Y92" s="486"/>
      <c r="AQ92" s="275"/>
      <c r="AR92" s="275"/>
      <c r="AS92" s="275"/>
      <c r="AT92" s="275"/>
      <c r="AU92" s="275"/>
      <c r="AV92" s="659"/>
      <c r="AW92" s="659"/>
      <c r="AX92" s="659"/>
      <c r="AY92" s="275"/>
      <c r="AZ92" s="275"/>
      <c r="BA92" s="654"/>
      <c r="BB92" s="486"/>
      <c r="CJ92" s="486"/>
      <c r="CK92" s="486"/>
      <c r="CL92" s="486"/>
    </row>
    <row r="93" spans="2:90" ht="30" hidden="1" customHeight="1" x14ac:dyDescent="0.2">
      <c r="B93" s="445"/>
      <c r="C93" s="291" t="s">
        <v>105</v>
      </c>
      <c r="D93" s="289" t="s">
        <v>138</v>
      </c>
      <c r="E93" s="291" t="s">
        <v>172</v>
      </c>
      <c r="F93" s="348" t="s">
        <v>173</v>
      </c>
      <c r="G93" s="418" t="s">
        <v>256</v>
      </c>
      <c r="H93" s="420"/>
      <c r="I93" s="348" t="s">
        <v>205</v>
      </c>
      <c r="J93" s="418" t="s">
        <v>220</v>
      </c>
      <c r="K93" s="420"/>
      <c r="L93" s="449"/>
      <c r="O93" s="275"/>
      <c r="P93" s="275"/>
      <c r="Q93" s="275"/>
      <c r="R93" s="275"/>
      <c r="X93" s="275"/>
      <c r="Y93" s="275"/>
      <c r="Z93" s="275"/>
      <c r="AA93" s="275"/>
      <c r="AB93" s="275"/>
      <c r="AC93" s="275"/>
      <c r="AD93" s="275"/>
      <c r="AE93" s="275"/>
      <c r="AF93" s="275"/>
      <c r="AG93" s="275"/>
      <c r="AH93" s="275"/>
      <c r="AI93" s="275"/>
      <c r="AJ93" s="275"/>
      <c r="AK93" s="653"/>
      <c r="AL93" s="653"/>
      <c r="AM93" s="275"/>
      <c r="AN93" s="275"/>
      <c r="AO93" s="275"/>
      <c r="AP93" s="275"/>
      <c r="AQ93" s="275"/>
      <c r="AR93" s="275"/>
      <c r="AS93" s="275"/>
      <c r="AT93" s="275"/>
      <c r="AU93" s="275"/>
      <c r="AV93" s="659"/>
      <c r="AW93" s="659"/>
      <c r="AX93" s="659"/>
      <c r="AY93" s="275"/>
      <c r="AZ93" s="275"/>
      <c r="BA93" s="654"/>
      <c r="BB93" s="486"/>
      <c r="CJ93" s="486"/>
      <c r="CK93" s="486"/>
      <c r="CL93" s="486"/>
    </row>
    <row r="94" spans="2:90" ht="30" hidden="1" customHeight="1" x14ac:dyDescent="0.2">
      <c r="B94" s="445">
        <v>1</v>
      </c>
      <c r="C94" s="663">
        <v>1</v>
      </c>
      <c r="D94" s="664"/>
      <c r="E94" s="665"/>
      <c r="F94" s="666"/>
      <c r="G94" s="667"/>
      <c r="H94" s="668"/>
      <c r="I94" s="669"/>
      <c r="J94" s="670"/>
      <c r="K94" s="671"/>
      <c r="L94" s="449"/>
      <c r="O94" s="275"/>
      <c r="P94" s="275"/>
      <c r="Q94" s="275"/>
      <c r="R94" s="275"/>
      <c r="X94" s="486"/>
      <c r="Y94" s="486"/>
      <c r="AK94" s="275"/>
      <c r="AL94" s="275"/>
      <c r="AM94" s="275"/>
      <c r="AN94" s="275"/>
      <c r="AO94" s="275"/>
      <c r="AP94" s="275"/>
      <c r="AQ94" s="275"/>
      <c r="AR94" s="275"/>
      <c r="AS94" s="275"/>
      <c r="AT94" s="275"/>
      <c r="AU94" s="275"/>
      <c r="AV94" s="659"/>
      <c r="AW94" s="659"/>
      <c r="AX94" s="659"/>
      <c r="AY94" s="275"/>
      <c r="AZ94" s="275"/>
      <c r="BA94" s="654"/>
      <c r="BB94" s="486"/>
      <c r="CJ94" s="486"/>
      <c r="CK94" s="486"/>
      <c r="CL94" s="486"/>
    </row>
    <row r="95" spans="2:90" ht="30" hidden="1" customHeight="1" x14ac:dyDescent="0.2">
      <c r="B95" s="445" t="s">
        <v>234</v>
      </c>
      <c r="C95" s="672"/>
      <c r="D95" s="664"/>
      <c r="E95" s="673"/>
      <c r="F95" s="674"/>
      <c r="G95" s="675"/>
      <c r="H95" s="676"/>
      <c r="I95" s="677"/>
      <c r="J95" s="678"/>
      <c r="K95" s="679"/>
      <c r="L95" s="449"/>
      <c r="O95" s="275"/>
      <c r="P95" s="275"/>
      <c r="Q95" s="275"/>
      <c r="R95" s="275"/>
      <c r="X95" s="275"/>
      <c r="Y95" s="275"/>
      <c r="Z95" s="275"/>
      <c r="AA95" s="275"/>
      <c r="AB95" s="275"/>
      <c r="AC95" s="275"/>
      <c r="AD95" s="275"/>
      <c r="AE95" s="275"/>
      <c r="AF95" s="275"/>
      <c r="AG95" s="275"/>
      <c r="AH95" s="275"/>
      <c r="AI95" s="275"/>
      <c r="AJ95" s="275"/>
      <c r="AK95" s="653"/>
      <c r="AL95" s="653"/>
      <c r="AM95" s="275"/>
      <c r="AN95" s="275"/>
      <c r="AO95" s="275"/>
      <c r="AP95" s="275"/>
      <c r="AQ95" s="275"/>
      <c r="AR95" s="275"/>
      <c r="AS95" s="275"/>
      <c r="AT95" s="275"/>
      <c r="AU95" s="275"/>
      <c r="AV95" s="659"/>
      <c r="AW95" s="659"/>
      <c r="AX95" s="659"/>
      <c r="AY95" s="275"/>
      <c r="AZ95" s="275"/>
      <c r="BA95" s="654"/>
      <c r="BB95" s="486"/>
      <c r="CJ95" s="486"/>
      <c r="CK95" s="486"/>
      <c r="CL95" s="486"/>
    </row>
    <row r="96" spans="2:90" ht="30" hidden="1" customHeight="1" x14ac:dyDescent="0.2">
      <c r="B96" s="445">
        <v>2</v>
      </c>
      <c r="C96" s="663">
        <v>2</v>
      </c>
      <c r="D96" s="664"/>
      <c r="E96" s="665"/>
      <c r="F96" s="666"/>
      <c r="G96" s="667"/>
      <c r="H96" s="668"/>
      <c r="I96" s="669"/>
      <c r="J96" s="670"/>
      <c r="K96" s="671"/>
      <c r="L96" s="449"/>
      <c r="O96" s="275"/>
      <c r="P96" s="275"/>
      <c r="Q96" s="275"/>
      <c r="R96" s="275"/>
      <c r="X96" s="275"/>
      <c r="Y96" s="275"/>
      <c r="Z96" s="275"/>
      <c r="AA96" s="275"/>
      <c r="AB96" s="275"/>
      <c r="AC96" s="275"/>
      <c r="AD96" s="275"/>
      <c r="AE96" s="275"/>
      <c r="AF96" s="275"/>
      <c r="AG96" s="275"/>
      <c r="AH96" s="275"/>
      <c r="AI96" s="275"/>
      <c r="AJ96" s="275"/>
      <c r="AK96" s="653"/>
      <c r="AL96" s="653"/>
      <c r="AM96" s="275"/>
      <c r="AN96" s="275"/>
      <c r="AO96" s="275"/>
      <c r="AP96" s="275"/>
      <c r="AQ96" s="275"/>
      <c r="AR96" s="275"/>
      <c r="AS96" s="275"/>
      <c r="AT96" s="275"/>
      <c r="AU96" s="275"/>
      <c r="AV96" s="659"/>
      <c r="AW96" s="659"/>
      <c r="AX96" s="659"/>
      <c r="AY96" s="275"/>
      <c r="AZ96" s="275"/>
      <c r="BA96" s="654"/>
      <c r="BB96" s="486"/>
      <c r="CJ96" s="486"/>
      <c r="CK96" s="486"/>
      <c r="CL96" s="486"/>
    </row>
    <row r="97" spans="2:90" ht="30" hidden="1" customHeight="1" x14ac:dyDescent="0.2">
      <c r="B97" s="445" t="s">
        <v>237</v>
      </c>
      <c r="C97" s="672"/>
      <c r="D97" s="664"/>
      <c r="E97" s="673"/>
      <c r="F97" s="674"/>
      <c r="G97" s="675"/>
      <c r="H97" s="676"/>
      <c r="I97" s="677"/>
      <c r="J97" s="678"/>
      <c r="K97" s="679"/>
      <c r="L97" s="449"/>
      <c r="O97" s="275"/>
      <c r="P97" s="275"/>
      <c r="Q97" s="275"/>
      <c r="R97" s="275"/>
      <c r="X97" s="486"/>
      <c r="Y97" s="486"/>
      <c r="AK97" s="275"/>
      <c r="AL97" s="275"/>
      <c r="AM97" s="275"/>
      <c r="AN97" s="275"/>
      <c r="AO97" s="275"/>
      <c r="AP97" s="275"/>
      <c r="AQ97" s="275"/>
      <c r="AR97" s="275"/>
      <c r="AS97" s="275"/>
      <c r="AT97" s="275"/>
      <c r="AU97" s="275"/>
      <c r="AV97" s="659"/>
      <c r="AW97" s="659"/>
      <c r="AX97" s="659"/>
      <c r="AY97" s="275"/>
      <c r="AZ97" s="275"/>
      <c r="BA97" s="654"/>
      <c r="BB97" s="486"/>
      <c r="CJ97" s="486"/>
      <c r="CK97" s="486"/>
      <c r="CL97" s="486"/>
    </row>
    <row r="98" spans="2:90" ht="30" hidden="1" customHeight="1" x14ac:dyDescent="0.2">
      <c r="B98" s="445">
        <v>3</v>
      </c>
      <c r="C98" s="663">
        <v>3</v>
      </c>
      <c r="D98" s="664"/>
      <c r="E98" s="665"/>
      <c r="F98" s="666"/>
      <c r="G98" s="667"/>
      <c r="H98" s="668"/>
      <c r="I98" s="669"/>
      <c r="J98" s="670"/>
      <c r="K98" s="671"/>
      <c r="L98" s="449"/>
      <c r="O98" s="275"/>
      <c r="P98" s="275"/>
      <c r="Q98" s="275"/>
      <c r="R98" s="275"/>
      <c r="X98" s="486"/>
      <c r="Y98" s="486"/>
      <c r="AK98" s="275"/>
      <c r="AL98" s="275"/>
      <c r="AM98" s="275"/>
      <c r="AN98" s="275"/>
      <c r="AO98" s="275"/>
      <c r="AP98" s="275"/>
      <c r="AQ98" s="275"/>
      <c r="AR98" s="275"/>
      <c r="AS98" s="275"/>
      <c r="AT98" s="275"/>
      <c r="AU98" s="275"/>
      <c r="AV98" s="659"/>
      <c r="AW98" s="659"/>
      <c r="AX98" s="659"/>
      <c r="AY98" s="275"/>
      <c r="AZ98" s="275"/>
      <c r="BA98" s="654"/>
      <c r="BB98" s="486"/>
      <c r="CJ98" s="486"/>
      <c r="CK98" s="486"/>
      <c r="CL98" s="486"/>
    </row>
    <row r="99" spans="2:90" ht="30" hidden="1" customHeight="1" x14ac:dyDescent="0.25">
      <c r="B99" s="445" t="s">
        <v>239</v>
      </c>
      <c r="C99" s="672"/>
      <c r="D99" s="664"/>
      <c r="E99" s="673"/>
      <c r="F99" s="674"/>
      <c r="G99" s="675"/>
      <c r="H99" s="676"/>
      <c r="I99" s="677"/>
      <c r="J99" s="678"/>
      <c r="K99" s="679"/>
      <c r="L99" s="449"/>
      <c r="O99" s="275"/>
      <c r="P99" s="275"/>
      <c r="Q99" s="275"/>
      <c r="R99" s="275"/>
      <c r="X99" s="492" t="s">
        <v>232</v>
      </c>
      <c r="Y99" s="492"/>
      <c r="Z99" s="492"/>
      <c r="AA99" s="492"/>
      <c r="AB99" s="492"/>
      <c r="AC99" s="492"/>
      <c r="AD99" s="492"/>
      <c r="AE99" s="492"/>
      <c r="AF99" s="492"/>
      <c r="AG99" s="492"/>
      <c r="AH99" s="492"/>
      <c r="AI99" s="492"/>
      <c r="AJ99" s="492"/>
      <c r="AK99" s="492"/>
      <c r="AL99" s="492"/>
      <c r="AM99" s="492"/>
      <c r="AN99" s="492"/>
      <c r="AO99" s="492"/>
      <c r="AP99" s="492"/>
      <c r="AQ99" s="275"/>
      <c r="AR99" s="275"/>
      <c r="AS99" s="275"/>
      <c r="AT99" s="275"/>
      <c r="AU99" s="275"/>
      <c r="AV99" s="659"/>
      <c r="AW99" s="659"/>
      <c r="AX99" s="659"/>
      <c r="AY99" s="275"/>
      <c r="AZ99" s="275"/>
      <c r="BA99" s="654"/>
      <c r="BB99" s="486"/>
    </row>
    <row r="100" spans="2:90" ht="30" hidden="1" customHeight="1" x14ac:dyDescent="0.2">
      <c r="B100" s="445">
        <v>4</v>
      </c>
      <c r="C100" s="663">
        <v>4</v>
      </c>
      <c r="D100" s="664"/>
      <c r="E100" s="665"/>
      <c r="F100" s="666"/>
      <c r="G100" s="667"/>
      <c r="H100" s="668"/>
      <c r="I100" s="669"/>
      <c r="J100" s="670"/>
      <c r="K100" s="671"/>
      <c r="L100" s="449"/>
      <c r="O100" s="275"/>
      <c r="P100" s="275"/>
      <c r="Q100" s="275"/>
      <c r="R100" s="275"/>
      <c r="X100" s="275"/>
      <c r="Y100" s="275"/>
      <c r="Z100" s="275"/>
      <c r="AA100" s="275"/>
      <c r="AB100" s="275"/>
      <c r="AC100" s="275"/>
      <c r="AD100" s="275"/>
      <c r="AE100" s="275"/>
      <c r="AF100" s="275"/>
      <c r="AG100" s="275"/>
      <c r="AH100" s="275"/>
      <c r="AI100" s="275"/>
      <c r="AJ100" s="275"/>
      <c r="AK100" s="653"/>
      <c r="AL100" s="653"/>
      <c r="AM100" s="275"/>
      <c r="AN100" s="275"/>
      <c r="AO100" s="275"/>
      <c r="AP100" s="275"/>
      <c r="AQ100" s="275"/>
      <c r="AR100" s="275"/>
      <c r="AS100" s="275"/>
      <c r="AT100" s="275"/>
      <c r="AU100" s="275"/>
      <c r="AV100" s="659"/>
      <c r="AW100" s="659"/>
      <c r="AX100" s="659"/>
      <c r="AY100" s="275"/>
      <c r="AZ100" s="275"/>
      <c r="BA100" s="654"/>
      <c r="BB100" s="486"/>
    </row>
    <row r="101" spans="2:90" ht="30" hidden="1" customHeight="1" x14ac:dyDescent="0.2">
      <c r="B101" s="445" t="s">
        <v>241</v>
      </c>
      <c r="C101" s="672"/>
      <c r="D101" s="664"/>
      <c r="E101" s="673"/>
      <c r="F101" s="674"/>
      <c r="G101" s="675"/>
      <c r="H101" s="676"/>
      <c r="I101" s="677"/>
      <c r="J101" s="678"/>
      <c r="K101" s="679"/>
      <c r="L101" s="449"/>
      <c r="O101" s="275"/>
      <c r="P101" s="275"/>
      <c r="Q101" s="275"/>
      <c r="R101" s="275"/>
      <c r="X101" s="275"/>
      <c r="Y101" s="275"/>
      <c r="Z101" s="275"/>
      <c r="AA101" s="275"/>
      <c r="AB101" s="275"/>
      <c r="AC101" s="275"/>
      <c r="AD101" s="275"/>
      <c r="AE101" s="275"/>
      <c r="AF101" s="275"/>
      <c r="AG101" s="275"/>
      <c r="AH101" s="275"/>
      <c r="AI101" s="275"/>
      <c r="AJ101" s="275"/>
      <c r="AK101" s="653"/>
      <c r="AL101" s="653"/>
      <c r="AM101" s="275"/>
      <c r="AN101" s="275"/>
      <c r="AO101" s="275"/>
      <c r="AP101" s="275"/>
      <c r="AQ101" s="275"/>
      <c r="AR101" s="275"/>
      <c r="AS101" s="275"/>
      <c r="AT101" s="275"/>
      <c r="AU101" s="275"/>
      <c r="AV101" s="659"/>
      <c r="AW101" s="659"/>
      <c r="AX101" s="659"/>
      <c r="AY101" s="275"/>
      <c r="AZ101" s="275"/>
      <c r="BA101" s="654"/>
      <c r="BB101" s="486"/>
    </row>
    <row r="102" spans="2:90" ht="30" hidden="1" customHeight="1" x14ac:dyDescent="0.2">
      <c r="B102" s="445">
        <v>5</v>
      </c>
      <c r="C102" s="663">
        <v>5</v>
      </c>
      <c r="D102" s="664"/>
      <c r="E102" s="665"/>
      <c r="F102" s="666"/>
      <c r="G102" s="667"/>
      <c r="H102" s="668"/>
      <c r="I102" s="669"/>
      <c r="J102" s="670"/>
      <c r="K102" s="671"/>
      <c r="L102" s="449"/>
      <c r="O102" s="275"/>
      <c r="P102" s="275"/>
      <c r="Q102" s="275"/>
      <c r="R102" s="275"/>
      <c r="AI102" s="275"/>
      <c r="AJ102" s="275"/>
      <c r="AK102" s="653"/>
      <c r="AL102" s="653"/>
      <c r="AM102" s="275"/>
      <c r="AN102" s="275"/>
      <c r="AO102" s="275"/>
      <c r="AP102" s="275"/>
      <c r="AQ102" s="275"/>
      <c r="AR102" s="275"/>
      <c r="AS102" s="275"/>
      <c r="AT102" s="275"/>
      <c r="AU102" s="275"/>
      <c r="AV102" s="659"/>
      <c r="AW102" s="659"/>
      <c r="AX102" s="659"/>
      <c r="AY102" s="275"/>
      <c r="AZ102" s="275"/>
      <c r="BA102" s="654"/>
      <c r="BB102" s="486"/>
    </row>
    <row r="103" spans="2:90" ht="30" hidden="1" customHeight="1" x14ac:dyDescent="0.2">
      <c r="B103" s="445" t="s">
        <v>242</v>
      </c>
      <c r="C103" s="672"/>
      <c r="D103" s="664"/>
      <c r="E103" s="673"/>
      <c r="F103" s="674"/>
      <c r="G103" s="675"/>
      <c r="H103" s="676"/>
      <c r="I103" s="677"/>
      <c r="J103" s="678"/>
      <c r="K103" s="679"/>
      <c r="L103" s="449"/>
      <c r="O103" s="275"/>
      <c r="P103" s="275"/>
      <c r="Q103" s="275"/>
      <c r="R103" s="275"/>
      <c r="AI103" s="275"/>
      <c r="AJ103" s="275"/>
      <c r="AK103" s="653"/>
      <c r="AL103" s="653"/>
      <c r="AM103" s="275"/>
      <c r="AN103" s="275"/>
      <c r="AO103" s="275"/>
      <c r="AP103" s="275"/>
      <c r="AQ103" s="275"/>
      <c r="AR103" s="275"/>
      <c r="AS103" s="275"/>
      <c r="AT103" s="275"/>
      <c r="AU103" s="275"/>
      <c r="AV103" s="659"/>
      <c r="AW103" s="659"/>
      <c r="AX103" s="659"/>
      <c r="AY103" s="275"/>
      <c r="AZ103" s="275"/>
      <c r="BA103" s="654"/>
      <c r="BB103" s="486"/>
    </row>
    <row r="104" spans="2:90" ht="30" hidden="1" customHeight="1" x14ac:dyDescent="0.2">
      <c r="B104" s="445">
        <v>6</v>
      </c>
      <c r="C104" s="663">
        <v>6</v>
      </c>
      <c r="D104" s="664"/>
      <c r="E104" s="665"/>
      <c r="F104" s="666"/>
      <c r="G104" s="667"/>
      <c r="H104" s="668"/>
      <c r="I104" s="669"/>
      <c r="J104" s="670"/>
      <c r="K104" s="671"/>
      <c r="L104" s="449"/>
      <c r="O104" s="275"/>
      <c r="P104" s="275"/>
      <c r="Q104" s="275"/>
      <c r="R104" s="275"/>
      <c r="X104" s="680" t="s">
        <v>95</v>
      </c>
      <c r="Y104" s="681"/>
      <c r="AB104" s="311" t="s">
        <v>132</v>
      </c>
      <c r="AC104" s="155" t="s">
        <v>133</v>
      </c>
      <c r="AI104" s="275"/>
      <c r="AJ104" s="275"/>
      <c r="AK104" s="653"/>
      <c r="AL104" s="653"/>
      <c r="AM104" s="275"/>
      <c r="AN104" s="275"/>
      <c r="AO104" s="275"/>
      <c r="AP104" s="275"/>
      <c r="AQ104" s="275"/>
      <c r="AR104" s="275"/>
      <c r="AS104" s="275"/>
      <c r="AT104" s="275"/>
      <c r="AU104" s="275"/>
      <c r="AV104" s="659"/>
      <c r="AW104" s="659"/>
      <c r="AX104" s="659"/>
      <c r="AY104" s="275"/>
      <c r="AZ104" s="275"/>
      <c r="BA104" s="654"/>
      <c r="BB104" s="486"/>
    </row>
    <row r="105" spans="2:90" ht="30" hidden="1" customHeight="1" x14ac:dyDescent="0.2">
      <c r="B105" s="445" t="s">
        <v>243</v>
      </c>
      <c r="C105" s="672"/>
      <c r="D105" s="664"/>
      <c r="E105" s="673"/>
      <c r="F105" s="674"/>
      <c r="G105" s="675"/>
      <c r="H105" s="676"/>
      <c r="I105" s="677"/>
      <c r="J105" s="678"/>
      <c r="K105" s="679"/>
      <c r="L105" s="449"/>
      <c r="O105" s="275"/>
      <c r="P105" s="275"/>
      <c r="Q105" s="275"/>
      <c r="R105" s="275"/>
      <c r="X105" s="472" t="str">
        <f t="shared" ref="X105:X114" si="53">IF(OR(N34=$AU$8,N34=""),$AU$28,IF(OR(N34=$AU$9,N34=$AU$10),$AU$29,$AU$30))</f>
        <v xml:space="preserve">-                     </v>
      </c>
      <c r="Y105" s="472"/>
      <c r="Z105" s="561">
        <f t="shared" ref="Z105:Z114" si="54">IF(O34="",1,2)</f>
        <v>1</v>
      </c>
      <c r="AA105" s="561"/>
      <c r="AB105" s="682">
        <f t="shared" ref="AB105:AB114" si="55">IF(M34="",0,IF(N34="",0,IF(N34=$AU$9,0,IF(M34=$AU$6,0,VLOOKUP(N34,$AU$8:$AW$12,3,FALSE)))))</f>
        <v>0</v>
      </c>
      <c r="AC105" s="519"/>
      <c r="AD105" s="561"/>
      <c r="AE105" s="561"/>
      <c r="AF105" s="561"/>
      <c r="AH105" s="561"/>
      <c r="AK105" s="275"/>
      <c r="AL105" s="275"/>
      <c r="AM105" s="275"/>
      <c r="AN105" s="275"/>
      <c r="AO105" s="275"/>
      <c r="AP105" s="275"/>
      <c r="AQ105" s="275"/>
      <c r="AR105" s="275"/>
      <c r="AS105" s="275"/>
      <c r="AT105" s="275"/>
      <c r="AU105" s="275"/>
      <c r="AV105" s="275"/>
      <c r="AW105" s="275"/>
      <c r="AX105" s="275"/>
      <c r="AY105" s="275"/>
      <c r="AZ105" s="275"/>
      <c r="BA105" s="275"/>
      <c r="BB105" s="486"/>
    </row>
    <row r="106" spans="2:90" ht="30" hidden="1" customHeight="1" x14ac:dyDescent="0.2">
      <c r="B106" s="445">
        <v>7</v>
      </c>
      <c r="C106" s="663">
        <v>7</v>
      </c>
      <c r="D106" s="664"/>
      <c r="E106" s="665"/>
      <c r="F106" s="666"/>
      <c r="G106" s="667"/>
      <c r="H106" s="668"/>
      <c r="I106" s="669"/>
      <c r="J106" s="670"/>
      <c r="K106" s="671"/>
      <c r="L106" s="449"/>
      <c r="O106" s="275"/>
      <c r="P106" s="275"/>
      <c r="Q106" s="275"/>
      <c r="R106" s="275"/>
      <c r="X106" s="472" t="str">
        <f t="shared" si="53"/>
        <v xml:space="preserve">-                     </v>
      </c>
      <c r="Y106" s="472"/>
      <c r="Z106" s="148">
        <f t="shared" si="54"/>
        <v>1</v>
      </c>
      <c r="AB106" s="682">
        <f t="shared" si="55"/>
        <v>0</v>
      </c>
      <c r="AC106" s="519"/>
      <c r="BB106" s="486"/>
    </row>
    <row r="107" spans="2:90" ht="30" hidden="1" customHeight="1" x14ac:dyDescent="0.2">
      <c r="B107" s="445" t="s">
        <v>236</v>
      </c>
      <c r="C107" s="672"/>
      <c r="D107" s="664"/>
      <c r="E107" s="673"/>
      <c r="F107" s="674"/>
      <c r="G107" s="675"/>
      <c r="H107" s="676"/>
      <c r="I107" s="677"/>
      <c r="J107" s="678"/>
      <c r="K107" s="679"/>
      <c r="L107" s="449"/>
      <c r="O107" s="275"/>
      <c r="P107" s="275"/>
      <c r="Q107" s="275"/>
      <c r="R107" s="275"/>
      <c r="X107" s="472" t="str">
        <f t="shared" si="53"/>
        <v xml:space="preserve">-                     </v>
      </c>
      <c r="Y107" s="472"/>
      <c r="Z107" s="148">
        <f t="shared" si="54"/>
        <v>1</v>
      </c>
      <c r="AB107" s="682">
        <f t="shared" si="55"/>
        <v>0</v>
      </c>
      <c r="AC107" s="519"/>
      <c r="BB107" s="486"/>
    </row>
    <row r="108" spans="2:90" ht="30" hidden="1" customHeight="1" x14ac:dyDescent="0.2">
      <c r="B108" s="445">
        <v>8</v>
      </c>
      <c r="C108" s="663">
        <v>8</v>
      </c>
      <c r="D108" s="664"/>
      <c r="E108" s="665"/>
      <c r="F108" s="666"/>
      <c r="G108" s="667"/>
      <c r="H108" s="668"/>
      <c r="I108" s="669"/>
      <c r="J108" s="670"/>
      <c r="K108" s="671"/>
      <c r="L108" s="449"/>
      <c r="O108" s="275"/>
      <c r="P108" s="275"/>
      <c r="Q108" s="275"/>
      <c r="R108" s="275"/>
      <c r="X108" s="472" t="str">
        <f t="shared" si="53"/>
        <v xml:space="preserve">-                     </v>
      </c>
      <c r="Y108" s="472"/>
      <c r="Z108" s="148">
        <f t="shared" si="54"/>
        <v>1</v>
      </c>
      <c r="AB108" s="682">
        <f t="shared" si="55"/>
        <v>0</v>
      </c>
      <c r="AC108" s="489"/>
      <c r="BB108" s="486"/>
    </row>
    <row r="109" spans="2:90" ht="30" hidden="1" customHeight="1" x14ac:dyDescent="0.2">
      <c r="B109" s="445" t="s">
        <v>238</v>
      </c>
      <c r="C109" s="672"/>
      <c r="D109" s="664"/>
      <c r="E109" s="673"/>
      <c r="F109" s="674"/>
      <c r="G109" s="675"/>
      <c r="H109" s="676"/>
      <c r="I109" s="677"/>
      <c r="J109" s="678"/>
      <c r="K109" s="679"/>
      <c r="L109" s="449"/>
      <c r="O109" s="275"/>
      <c r="P109" s="275"/>
      <c r="Q109" s="275"/>
      <c r="R109" s="275"/>
      <c r="X109" s="472" t="str">
        <f t="shared" si="53"/>
        <v xml:space="preserve">-                     </v>
      </c>
      <c r="Y109" s="472"/>
      <c r="Z109" s="148">
        <f t="shared" si="54"/>
        <v>1</v>
      </c>
      <c r="AB109" s="682">
        <f t="shared" si="55"/>
        <v>0</v>
      </c>
      <c r="AC109" s="519"/>
    </row>
    <row r="110" spans="2:90" ht="30" hidden="1" customHeight="1" x14ac:dyDescent="0.2">
      <c r="B110" s="445">
        <v>9</v>
      </c>
      <c r="C110" s="663">
        <v>9</v>
      </c>
      <c r="D110" s="664"/>
      <c r="E110" s="665"/>
      <c r="F110" s="666"/>
      <c r="G110" s="667"/>
      <c r="H110" s="668"/>
      <c r="I110" s="669"/>
      <c r="J110" s="670"/>
      <c r="K110" s="671"/>
      <c r="L110" s="449"/>
      <c r="O110" s="275"/>
      <c r="P110" s="275"/>
      <c r="Q110" s="275"/>
      <c r="R110" s="275"/>
      <c r="X110" s="472" t="str">
        <f t="shared" si="53"/>
        <v xml:space="preserve">-                     </v>
      </c>
      <c r="Y110" s="472"/>
      <c r="Z110" s="148">
        <f t="shared" si="54"/>
        <v>1</v>
      </c>
      <c r="AB110" s="682">
        <f t="shared" si="55"/>
        <v>0</v>
      </c>
      <c r="AC110" s="519"/>
    </row>
    <row r="111" spans="2:90" ht="30" hidden="1" customHeight="1" x14ac:dyDescent="0.2">
      <c r="B111" s="445" t="s">
        <v>240</v>
      </c>
      <c r="C111" s="672"/>
      <c r="D111" s="664"/>
      <c r="E111" s="673"/>
      <c r="F111" s="674"/>
      <c r="G111" s="675"/>
      <c r="H111" s="676"/>
      <c r="I111" s="677"/>
      <c r="J111" s="678"/>
      <c r="K111" s="679"/>
      <c r="L111" s="449"/>
      <c r="O111" s="275"/>
      <c r="P111" s="275"/>
      <c r="Q111" s="275"/>
      <c r="R111" s="275"/>
      <c r="X111" s="472" t="str">
        <f t="shared" si="53"/>
        <v xml:space="preserve">-                     </v>
      </c>
      <c r="Y111" s="472"/>
      <c r="Z111" s="148">
        <f t="shared" si="54"/>
        <v>1</v>
      </c>
      <c r="AB111" s="682">
        <f t="shared" si="55"/>
        <v>0</v>
      </c>
      <c r="AC111" s="519"/>
    </row>
    <row r="112" spans="2:90" ht="30" hidden="1" customHeight="1" x14ac:dyDescent="0.2">
      <c r="B112" s="445">
        <v>10</v>
      </c>
      <c r="C112" s="663">
        <v>10</v>
      </c>
      <c r="D112" s="664"/>
      <c r="E112" s="665"/>
      <c r="F112" s="666"/>
      <c r="G112" s="667"/>
      <c r="H112" s="668"/>
      <c r="I112" s="669"/>
      <c r="J112" s="670"/>
      <c r="K112" s="671"/>
      <c r="L112" s="449"/>
      <c r="O112" s="275"/>
      <c r="P112" s="275"/>
      <c r="Q112" s="275"/>
      <c r="R112" s="275"/>
      <c r="X112" s="472" t="str">
        <f t="shared" si="53"/>
        <v xml:space="preserve">-                     </v>
      </c>
      <c r="Y112" s="472"/>
      <c r="Z112" s="148">
        <f t="shared" si="54"/>
        <v>1</v>
      </c>
      <c r="AB112" s="682">
        <f t="shared" si="55"/>
        <v>0</v>
      </c>
      <c r="AC112" s="519"/>
    </row>
    <row r="113" spans="2:29" ht="30" hidden="1" customHeight="1" x14ac:dyDescent="0.2">
      <c r="B113" s="445" t="s">
        <v>235</v>
      </c>
      <c r="C113" s="672"/>
      <c r="D113" s="664"/>
      <c r="E113" s="673"/>
      <c r="F113" s="674"/>
      <c r="G113" s="675"/>
      <c r="H113" s="676"/>
      <c r="I113" s="677"/>
      <c r="J113" s="678"/>
      <c r="K113" s="679"/>
      <c r="L113" s="449"/>
      <c r="O113" s="275"/>
      <c r="P113" s="275"/>
      <c r="Q113" s="275"/>
      <c r="R113" s="275"/>
      <c r="X113" s="472" t="str">
        <f t="shared" si="53"/>
        <v xml:space="preserve">-                     </v>
      </c>
      <c r="Y113" s="472"/>
      <c r="Z113" s="148">
        <f t="shared" si="54"/>
        <v>1</v>
      </c>
      <c r="AB113" s="682">
        <f t="shared" si="55"/>
        <v>0</v>
      </c>
      <c r="AC113" s="519"/>
    </row>
    <row r="114" spans="2:29" ht="15" hidden="1" thickBot="1" x14ac:dyDescent="0.25">
      <c r="B114" s="464"/>
      <c r="C114" s="465"/>
      <c r="D114" s="465"/>
      <c r="E114" s="465"/>
      <c r="F114" s="465"/>
      <c r="G114" s="465"/>
      <c r="H114" s="465"/>
      <c r="I114" s="465"/>
      <c r="J114" s="465"/>
      <c r="K114" s="465"/>
      <c r="L114" s="466"/>
      <c r="Q114" s="148"/>
      <c r="R114" s="148"/>
      <c r="X114" s="472" t="str">
        <f t="shared" si="53"/>
        <v xml:space="preserve">-                     </v>
      </c>
      <c r="Y114" s="472"/>
      <c r="Z114" s="148">
        <f t="shared" si="54"/>
        <v>1</v>
      </c>
      <c r="AB114" s="682">
        <f t="shared" si="55"/>
        <v>0</v>
      </c>
      <c r="AC114" s="519"/>
    </row>
    <row r="115" spans="2:29" ht="15" hidden="1" thickTop="1" x14ac:dyDescent="0.2">
      <c r="Q115" s="148"/>
      <c r="R115" s="148"/>
    </row>
    <row r="116" spans="2:29" hidden="1" x14ac:dyDescent="0.2">
      <c r="Q116" s="148"/>
      <c r="R116" s="148"/>
      <c r="X116" s="486"/>
    </row>
    <row r="117" spans="2:29" hidden="1" x14ac:dyDescent="0.2">
      <c r="Q117" s="148"/>
      <c r="R117" s="148"/>
    </row>
    <row r="118" spans="2:29" hidden="1" x14ac:dyDescent="0.2"/>
    <row r="119" spans="2:29" hidden="1" x14ac:dyDescent="0.2"/>
    <row r="120" spans="2:29" hidden="1" x14ac:dyDescent="0.2"/>
    <row r="121" spans="2:29" hidden="1" x14ac:dyDescent="0.2"/>
    <row r="122" spans="2:29" hidden="1" x14ac:dyDescent="0.2"/>
    <row r="123" spans="2:29" hidden="1" x14ac:dyDescent="0.2"/>
    <row r="124" spans="2:29" hidden="1" x14ac:dyDescent="0.2"/>
    <row r="125" spans="2:29" hidden="1" x14ac:dyDescent="0.2"/>
    <row r="126" spans="2:29" hidden="1" x14ac:dyDescent="0.2">
      <c r="X126" s="638" t="s">
        <v>215</v>
      </c>
      <c r="Y126" s="638" t="s">
        <v>214</v>
      </c>
      <c r="Z126" s="638" t="s">
        <v>215</v>
      </c>
      <c r="AA126" s="638" t="s">
        <v>214</v>
      </c>
    </row>
    <row r="127" spans="2:29" hidden="1" x14ac:dyDescent="0.2">
      <c r="X127" s="645">
        <f t="shared" ref="X127:X136" si="56">IF(OR(M34="",M34="No"),1,2)</f>
        <v>1</v>
      </c>
      <c r="Y127" s="645">
        <f t="shared" ref="Y127:Y136" si="57">IF(OR(N34="",N34="No Barring Required"),1,2)</f>
        <v>1</v>
      </c>
      <c r="Z127" s="645">
        <f>IF(X127=1,0,12)</f>
        <v>0</v>
      </c>
      <c r="AA127" s="645">
        <f>IF(Y127=1,0,12)</f>
        <v>0</v>
      </c>
      <c r="AB127" s="683">
        <f>SUM(Z127:AA127)</f>
        <v>0</v>
      </c>
    </row>
    <row r="128" spans="2:29" hidden="1" x14ac:dyDescent="0.2">
      <c r="X128" s="645">
        <f t="shared" si="56"/>
        <v>1</v>
      </c>
      <c r="Y128" s="645">
        <f t="shared" si="57"/>
        <v>1</v>
      </c>
      <c r="Z128" s="645">
        <f t="shared" ref="Z128:AA136" si="58">IF(X128=1,0,12)</f>
        <v>0</v>
      </c>
      <c r="AA128" s="645">
        <f t="shared" si="58"/>
        <v>0</v>
      </c>
      <c r="AB128" s="683">
        <f t="shared" ref="AB128:AB136" si="59">SUM(Z128:AA128)</f>
        <v>0</v>
      </c>
    </row>
    <row r="129" spans="24:33" hidden="1" x14ac:dyDescent="0.2">
      <c r="X129" s="645">
        <f t="shared" si="56"/>
        <v>1</v>
      </c>
      <c r="Y129" s="645">
        <f t="shared" si="57"/>
        <v>1</v>
      </c>
      <c r="Z129" s="645">
        <f t="shared" si="58"/>
        <v>0</v>
      </c>
      <c r="AA129" s="645">
        <f t="shared" si="58"/>
        <v>0</v>
      </c>
      <c r="AB129" s="683">
        <f t="shared" si="59"/>
        <v>0</v>
      </c>
    </row>
    <row r="130" spans="24:33" hidden="1" x14ac:dyDescent="0.2">
      <c r="X130" s="645">
        <f t="shared" si="56"/>
        <v>1</v>
      </c>
      <c r="Y130" s="645">
        <f t="shared" si="57"/>
        <v>1</v>
      </c>
      <c r="Z130" s="645">
        <f t="shared" si="58"/>
        <v>0</v>
      </c>
      <c r="AA130" s="645">
        <f t="shared" si="58"/>
        <v>0</v>
      </c>
      <c r="AB130" s="683">
        <f t="shared" si="59"/>
        <v>0</v>
      </c>
    </row>
    <row r="131" spans="24:33" hidden="1" x14ac:dyDescent="0.2">
      <c r="X131" s="645">
        <f t="shared" si="56"/>
        <v>1</v>
      </c>
      <c r="Y131" s="645">
        <f t="shared" si="57"/>
        <v>1</v>
      </c>
      <c r="Z131" s="645">
        <f t="shared" si="58"/>
        <v>0</v>
      </c>
      <c r="AA131" s="645">
        <f t="shared" si="58"/>
        <v>0</v>
      </c>
      <c r="AB131" s="683">
        <f t="shared" si="59"/>
        <v>0</v>
      </c>
    </row>
    <row r="132" spans="24:33" hidden="1" x14ac:dyDescent="0.2">
      <c r="X132" s="645">
        <f t="shared" si="56"/>
        <v>1</v>
      </c>
      <c r="Y132" s="645">
        <f t="shared" si="57"/>
        <v>1</v>
      </c>
      <c r="Z132" s="645">
        <f t="shared" si="58"/>
        <v>0</v>
      </c>
      <c r="AA132" s="645">
        <f t="shared" si="58"/>
        <v>0</v>
      </c>
      <c r="AB132" s="683">
        <f t="shared" si="59"/>
        <v>0</v>
      </c>
    </row>
    <row r="133" spans="24:33" hidden="1" x14ac:dyDescent="0.2">
      <c r="X133" s="645">
        <f t="shared" si="56"/>
        <v>1</v>
      </c>
      <c r="Y133" s="645">
        <f t="shared" si="57"/>
        <v>1</v>
      </c>
      <c r="Z133" s="645">
        <f t="shared" si="58"/>
        <v>0</v>
      </c>
      <c r="AA133" s="645">
        <f t="shared" si="58"/>
        <v>0</v>
      </c>
      <c r="AB133" s="683">
        <f t="shared" si="59"/>
        <v>0</v>
      </c>
    </row>
    <row r="134" spans="24:33" hidden="1" x14ac:dyDescent="0.2">
      <c r="X134" s="645">
        <f t="shared" si="56"/>
        <v>1</v>
      </c>
      <c r="Y134" s="645">
        <f t="shared" si="57"/>
        <v>1</v>
      </c>
      <c r="Z134" s="645">
        <f t="shared" si="58"/>
        <v>0</v>
      </c>
      <c r="AA134" s="645">
        <f t="shared" si="58"/>
        <v>0</v>
      </c>
      <c r="AB134" s="683">
        <f t="shared" si="59"/>
        <v>0</v>
      </c>
    </row>
    <row r="135" spans="24:33" hidden="1" x14ac:dyDescent="0.2">
      <c r="X135" s="645">
        <f t="shared" si="56"/>
        <v>1</v>
      </c>
      <c r="Y135" s="645">
        <f t="shared" si="57"/>
        <v>1</v>
      </c>
      <c r="Z135" s="645">
        <f t="shared" si="58"/>
        <v>0</v>
      </c>
      <c r="AA135" s="645">
        <f t="shared" si="58"/>
        <v>0</v>
      </c>
      <c r="AB135" s="683">
        <f t="shared" si="59"/>
        <v>0</v>
      </c>
    </row>
    <row r="136" spans="24:33" ht="47.25" hidden="1" customHeight="1" x14ac:dyDescent="0.2">
      <c r="X136" s="645">
        <f t="shared" si="56"/>
        <v>1</v>
      </c>
      <c r="Y136" s="645">
        <f t="shared" si="57"/>
        <v>1</v>
      </c>
      <c r="Z136" s="645">
        <f t="shared" si="58"/>
        <v>0</v>
      </c>
      <c r="AA136" s="645">
        <f t="shared" si="58"/>
        <v>0</v>
      </c>
      <c r="AB136" s="683">
        <f t="shared" si="59"/>
        <v>0</v>
      </c>
    </row>
    <row r="137" spans="24:33" hidden="1" x14ac:dyDescent="0.2"/>
    <row r="138" spans="24:33" ht="23.25" hidden="1" customHeight="1" x14ac:dyDescent="0.2"/>
    <row r="139" spans="24:33" ht="3.75" hidden="1" customHeight="1" x14ac:dyDescent="0.2"/>
    <row r="140" spans="24:33" ht="30" hidden="1" customHeight="1" x14ac:dyDescent="0.2"/>
    <row r="141" spans="24:33" ht="27.75" hidden="1" customHeight="1" x14ac:dyDescent="0.25">
      <c r="X141" s="608" t="s">
        <v>227</v>
      </c>
      <c r="Y141" s="477"/>
      <c r="Z141" s="477"/>
      <c r="AA141" s="477"/>
      <c r="AB141" s="477"/>
      <c r="AC141" s="477"/>
      <c r="AD141" s="477"/>
      <c r="AE141" s="477"/>
      <c r="AF141" s="477"/>
      <c r="AG141" s="478"/>
    </row>
    <row r="142" spans="24:33" ht="15" hidden="1" x14ac:dyDescent="0.25">
      <c r="X142" s="139"/>
      <c r="Y142" s="479" t="s">
        <v>228</v>
      </c>
      <c r="Z142" s="480"/>
      <c r="AA142" s="481"/>
      <c r="AB142" s="482" t="s">
        <v>229</v>
      </c>
      <c r="AC142" s="483"/>
      <c r="AD142" s="484"/>
      <c r="AE142" s="482" t="s">
        <v>229</v>
      </c>
      <c r="AF142" s="483"/>
      <c r="AG142" s="484"/>
    </row>
    <row r="143" spans="24:33" ht="18" hidden="1" customHeight="1" x14ac:dyDescent="0.25">
      <c r="X143" s="139"/>
      <c r="Y143" s="485" t="s">
        <v>221</v>
      </c>
      <c r="Z143" s="485" t="s">
        <v>222</v>
      </c>
      <c r="AA143" s="485" t="s">
        <v>223</v>
      </c>
      <c r="AB143" s="485" t="s">
        <v>221</v>
      </c>
      <c r="AC143" s="485" t="s">
        <v>222</v>
      </c>
      <c r="AD143" s="485" t="s">
        <v>223</v>
      </c>
      <c r="AE143" s="485" t="s">
        <v>221</v>
      </c>
      <c r="AF143" s="485" t="s">
        <v>222</v>
      </c>
      <c r="AG143" s="485" t="s">
        <v>223</v>
      </c>
    </row>
    <row r="144" spans="24:33" hidden="1" x14ac:dyDescent="0.2">
      <c r="X144" s="486">
        <v>1</v>
      </c>
      <c r="Y144" s="358" t="str">
        <f>IF(J94=$AU$38,C94,"")</f>
        <v/>
      </c>
      <c r="Z144" s="358" t="str">
        <f>IF(J94=$AU$39,C94,"")</f>
        <v/>
      </c>
      <c r="AA144" s="358">
        <f>IF(J94=$AU$40,C94,"")</f>
        <v>1</v>
      </c>
      <c r="AB144" s="358" t="e">
        <f t="array" ref="AB144">INDEX($Y$144:$Y$153,SMALL(IF(LEN(TRIM($Y$144:$Y$153)),ROW($Y$144:$Y$153)-MIN(ROW($Y$144:$Y$153))+1,""),ROW(A1)))</f>
        <v>#NUM!</v>
      </c>
      <c r="AC144" s="358" t="e">
        <f t="array" ref="AC144">INDEX($Z$144:$Z$153,SMALL(IF(LEN(TRIM($Z$144:$Z$153)),ROW($Z$144:$Z$153)-MIN(ROW($Z$144:$Z$153))+1,""),ROW(A1)))</f>
        <v>#NUM!</v>
      </c>
      <c r="AD144" s="358">
        <f t="array" ref="AD144">INDEX($AA$144:$AA$153,SMALL(IF(LEN(TRIM($AA$144:$AA$153)),ROW($AA$144:$AA$153)-MIN(ROW($AA$144:$AA$153))+1,""),ROW(A1)))</f>
        <v>1</v>
      </c>
      <c r="AE144" s="358" t="str">
        <f>IFERROR(AB144,"")</f>
        <v/>
      </c>
      <c r="AF144" s="358" t="str">
        <f t="shared" ref="AF144:AG153" si="60">IFERROR(AC144,"")</f>
        <v/>
      </c>
      <c r="AG144" s="358">
        <f t="shared" si="60"/>
        <v>1</v>
      </c>
    </row>
    <row r="145" spans="24:35" hidden="1" x14ac:dyDescent="0.2">
      <c r="X145" s="486">
        <v>2</v>
      </c>
      <c r="Y145" s="358" t="str">
        <f>IF(J96=$AU$38,C96,"")</f>
        <v/>
      </c>
      <c r="Z145" s="358" t="str">
        <f>IF(J96=$AU$39,C96,"")</f>
        <v/>
      </c>
      <c r="AA145" s="358">
        <f>IF(J96=$AU$40,C96,"")</f>
        <v>2</v>
      </c>
      <c r="AB145" s="358" t="e">
        <f t="array" ref="AB145">INDEX($Y$144:$Y$153,SMALL(IF(LEN(TRIM($Y$144:$Y$153)),ROW($Y$144:$Y$153)-MIN(ROW($Y$144:$Y$153))+1,""),ROW(A2)))</f>
        <v>#NUM!</v>
      </c>
      <c r="AC145" s="358" t="e">
        <f t="array" ref="AC145">INDEX($Z$144:$Z$153,SMALL(IF(LEN(TRIM($Z$144:$Z$153)),ROW($Z$144:$Z$153)-MIN(ROW($Z$144:$Z$153))+1,""),ROW(A2)))</f>
        <v>#NUM!</v>
      </c>
      <c r="AD145" s="358">
        <f t="array" ref="AD145">INDEX($AA$144:$AA$153,SMALL(IF(LEN(TRIM($AA$144:$AA$153)),ROW($AA$144:$AA$153)-MIN(ROW($AA$144:$AA$153))+1,""),ROW(A2)))</f>
        <v>2</v>
      </c>
      <c r="AE145" s="358" t="str">
        <f t="shared" ref="AE145:AE153" si="61">IFERROR(AB145,"")</f>
        <v/>
      </c>
      <c r="AF145" s="358" t="str">
        <f t="shared" si="60"/>
        <v/>
      </c>
      <c r="AG145" s="358">
        <f t="shared" si="60"/>
        <v>2</v>
      </c>
    </row>
    <row r="146" spans="24:35" hidden="1" x14ac:dyDescent="0.2">
      <c r="X146" s="486">
        <v>3</v>
      </c>
      <c r="Y146" s="358" t="str">
        <f>IF(J98=$AU$38,C98,"")</f>
        <v/>
      </c>
      <c r="Z146" s="358" t="str">
        <f>IF(J98=$AU$39,C98,"")</f>
        <v/>
      </c>
      <c r="AA146" s="358">
        <f>IF(J98=$AU$40,C98,"")</f>
        <v>3</v>
      </c>
      <c r="AB146" s="358" t="e">
        <f t="array" ref="AB146">INDEX($Y$144:$Y$153,SMALL(IF(LEN(TRIM($Y$144:$Y$153)),ROW($Y$144:$Y$153)-MIN(ROW($Y$144:$Y$153))+1,""),ROW(A3)))</f>
        <v>#NUM!</v>
      </c>
      <c r="AC146" s="358" t="e">
        <f t="array" ref="AC146">INDEX($Z$144:$Z$153,SMALL(IF(LEN(TRIM($Z$144:$Z$153)),ROW($Z$144:$Z$153)-MIN(ROW($Z$144:$Z$153))+1,""),ROW(A3)))</f>
        <v>#NUM!</v>
      </c>
      <c r="AD146" s="358">
        <f t="array" ref="AD146">INDEX($AA$144:$AA$153,SMALL(IF(LEN(TRIM($AA$144:$AA$153)),ROW($AA$144:$AA$153)-MIN(ROW($AA$144:$AA$153))+1,""),ROW(A3)))</f>
        <v>3</v>
      </c>
      <c r="AE146" s="358" t="str">
        <f t="shared" si="61"/>
        <v/>
      </c>
      <c r="AF146" s="358" t="str">
        <f t="shared" si="60"/>
        <v/>
      </c>
      <c r="AG146" s="358">
        <f t="shared" si="60"/>
        <v>3</v>
      </c>
    </row>
    <row r="147" spans="24:35" hidden="1" x14ac:dyDescent="0.2">
      <c r="X147" s="486">
        <v>4</v>
      </c>
      <c r="Y147" s="358" t="str">
        <f>IF(J100=$AU$38,C100,"")</f>
        <v/>
      </c>
      <c r="Z147" s="358" t="str">
        <f>IF(J100=$AU$39,C100,"")</f>
        <v/>
      </c>
      <c r="AA147" s="358">
        <f>IF(J100=$AU$40,C100,"")</f>
        <v>4</v>
      </c>
      <c r="AB147" s="358" t="e">
        <f t="array" ref="AB147">INDEX($Y$144:$Y$153,SMALL(IF(LEN(TRIM($Y$144:$Y$153)),ROW($Y$144:$Y$153)-MIN(ROW($Y$144:$Y$153))+1,""),ROW(A4)))</f>
        <v>#NUM!</v>
      </c>
      <c r="AC147" s="358" t="e">
        <f t="array" ref="AC147">INDEX($Z$144:$Z$153,SMALL(IF(LEN(TRIM($Z$144:$Z$153)),ROW($Z$144:$Z$153)-MIN(ROW($Z$144:$Z$153))+1,""),ROW(A4)))</f>
        <v>#NUM!</v>
      </c>
      <c r="AD147" s="358">
        <f t="array" ref="AD147">INDEX($AA$144:$AA$153,SMALL(IF(LEN(TRIM($AA$144:$AA$153)),ROW($AA$144:$AA$153)-MIN(ROW($AA$144:$AA$153))+1,""),ROW(A4)))</f>
        <v>4</v>
      </c>
      <c r="AE147" s="358" t="str">
        <f t="shared" si="61"/>
        <v/>
      </c>
      <c r="AF147" s="358" t="str">
        <f t="shared" si="60"/>
        <v/>
      </c>
      <c r="AG147" s="358">
        <f t="shared" si="60"/>
        <v>4</v>
      </c>
    </row>
    <row r="148" spans="24:35" hidden="1" x14ac:dyDescent="0.2">
      <c r="X148" s="486">
        <v>5</v>
      </c>
      <c r="Y148" s="358" t="str">
        <f>IF(J102=$AU$38,C102,"")</f>
        <v/>
      </c>
      <c r="Z148" s="358" t="str">
        <f>IF(J102=$AU$39,C102,"")</f>
        <v/>
      </c>
      <c r="AA148" s="358">
        <f>IF(J102=$AU$40,C102,"")</f>
        <v>5</v>
      </c>
      <c r="AB148" s="358" t="e">
        <f t="array" ref="AB148">INDEX($Y$144:$Y$153,SMALL(IF(LEN(TRIM($Y$144:$Y$153)),ROW($Y$144:$Y$153)-MIN(ROW($Y$144:$Y$153))+1,""),ROW(A5)))</f>
        <v>#NUM!</v>
      </c>
      <c r="AC148" s="358" t="e">
        <f t="array" ref="AC148">INDEX($Z$144:$Z$153,SMALL(IF(LEN(TRIM($Z$144:$Z$153)),ROW($Z$144:$Z$153)-MIN(ROW($Z$144:$Z$153))+1,""),ROW(A5)))</f>
        <v>#NUM!</v>
      </c>
      <c r="AD148" s="358">
        <f t="array" ref="AD148">INDEX($AA$144:$AA$153,SMALL(IF(LEN(TRIM($AA$144:$AA$153)),ROW($AA$144:$AA$153)-MIN(ROW($AA$144:$AA$153))+1,""),ROW(A5)))</f>
        <v>5</v>
      </c>
      <c r="AE148" s="358" t="str">
        <f t="shared" si="61"/>
        <v/>
      </c>
      <c r="AF148" s="358" t="str">
        <f t="shared" si="60"/>
        <v/>
      </c>
      <c r="AG148" s="358">
        <f t="shared" si="60"/>
        <v>5</v>
      </c>
    </row>
    <row r="149" spans="24:35" hidden="1" x14ac:dyDescent="0.2">
      <c r="X149" s="486">
        <v>6</v>
      </c>
      <c r="Y149" s="358" t="str">
        <f>IF(J104=$AU$38,C104,"")</f>
        <v/>
      </c>
      <c r="Z149" s="358" t="str">
        <f>IF(J104=$AU$39,C104,"")</f>
        <v/>
      </c>
      <c r="AA149" s="358">
        <f>IF(J104=$AU$40,C104,"")</f>
        <v>6</v>
      </c>
      <c r="AB149" s="358" t="e">
        <f t="array" ref="AB149">INDEX($Y$144:$Y$153,SMALL(IF(LEN(TRIM($Y$144:$Y$153)),ROW($Y$144:$Y$153)-MIN(ROW($Y$144:$Y$153))+1,""),ROW(A6)))</f>
        <v>#NUM!</v>
      </c>
      <c r="AC149" s="358" t="e">
        <f t="array" ref="AC149">INDEX($Z$144:$Z$153,SMALL(IF(LEN(TRIM($Z$144:$Z$153)),ROW($Z$144:$Z$153)-MIN(ROW($Z$144:$Z$153))+1,""),ROW(A6)))</f>
        <v>#NUM!</v>
      </c>
      <c r="AD149" s="358">
        <f t="array" ref="AD149">INDEX($AA$144:$AA$153,SMALL(IF(LEN(TRIM($AA$144:$AA$153)),ROW($AA$144:$AA$153)-MIN(ROW($AA$144:$AA$153))+1,""),ROW(A6)))</f>
        <v>6</v>
      </c>
      <c r="AE149" s="358" t="str">
        <f t="shared" si="61"/>
        <v/>
      </c>
      <c r="AF149" s="358" t="str">
        <f t="shared" si="60"/>
        <v/>
      </c>
      <c r="AG149" s="358">
        <f t="shared" si="60"/>
        <v>6</v>
      </c>
    </row>
    <row r="150" spans="24:35" hidden="1" x14ac:dyDescent="0.2">
      <c r="X150" s="486">
        <v>7</v>
      </c>
      <c r="Y150" s="358" t="str">
        <f>IF(J106=$AU$38,C106,"")</f>
        <v/>
      </c>
      <c r="Z150" s="358" t="str">
        <f>IF(J106=$AU$39,C106,"")</f>
        <v/>
      </c>
      <c r="AA150" s="358">
        <f>IF(J106=$AU$40,C106,"")</f>
        <v>7</v>
      </c>
      <c r="AB150" s="358" t="e">
        <f t="array" ref="AB150">INDEX($Y$144:$Y$153,SMALL(IF(LEN(TRIM($Y$144:$Y$153)),ROW($Y$144:$Y$153)-MIN(ROW($Y$144:$Y$153))+1,""),ROW(A7)))</f>
        <v>#NUM!</v>
      </c>
      <c r="AC150" s="358" t="e">
        <f t="array" ref="AC150">INDEX($Z$144:$Z$153,SMALL(IF(LEN(TRIM($Z$144:$Z$153)),ROW($Z$144:$Z$153)-MIN(ROW($Z$144:$Z$153))+1,""),ROW(A7)))</f>
        <v>#NUM!</v>
      </c>
      <c r="AD150" s="358">
        <f t="array" ref="AD150">INDEX($AA$144:$AA$153,SMALL(IF(LEN(TRIM($AA$144:$AA$153)),ROW($AA$144:$AA$153)-MIN(ROW($AA$144:$AA$153))+1,""),ROW(A7)))</f>
        <v>7</v>
      </c>
      <c r="AE150" s="358" t="str">
        <f t="shared" si="61"/>
        <v/>
      </c>
      <c r="AF150" s="358" t="str">
        <f t="shared" si="60"/>
        <v/>
      </c>
      <c r="AG150" s="358">
        <f t="shared" si="60"/>
        <v>7</v>
      </c>
    </row>
    <row r="151" spans="24:35" hidden="1" x14ac:dyDescent="0.2">
      <c r="X151" s="486">
        <v>8</v>
      </c>
      <c r="Y151" s="358" t="str">
        <f>IF(J108=$AU$38,C108,"")</f>
        <v/>
      </c>
      <c r="Z151" s="358" t="str">
        <f>IF(J108=$AU$39,C108,"")</f>
        <v/>
      </c>
      <c r="AA151" s="358">
        <f>IF(J108=$AU$40,C108,"")</f>
        <v>8</v>
      </c>
      <c r="AB151" s="358" t="e">
        <f t="array" ref="AB151">INDEX($Y$144:$Y$153,SMALL(IF(LEN(TRIM($Y$144:$Y$153)),ROW($Y$144:$Y$153)-MIN(ROW($Y$144:$Y$153))+1,""),ROW(A8)))</f>
        <v>#NUM!</v>
      </c>
      <c r="AC151" s="358" t="e">
        <f t="array" ref="AC151">INDEX($Z$144:$Z$153,SMALL(IF(LEN(TRIM($Z$144:$Z$153)),ROW($Z$144:$Z$153)-MIN(ROW($Z$144:$Z$153))+1,""),ROW(A8)))</f>
        <v>#NUM!</v>
      </c>
      <c r="AD151" s="358">
        <f t="array" ref="AD151">INDEX($AA$144:$AA$153,SMALL(IF(LEN(TRIM($AA$144:$AA$153)),ROW($AA$144:$AA$153)-MIN(ROW($AA$144:$AA$153))+1,""),ROW(A8)))</f>
        <v>8</v>
      </c>
      <c r="AE151" s="358" t="str">
        <f t="shared" si="61"/>
        <v/>
      </c>
      <c r="AF151" s="358" t="str">
        <f t="shared" si="60"/>
        <v/>
      </c>
      <c r="AG151" s="358">
        <f t="shared" si="60"/>
        <v>8</v>
      </c>
    </row>
    <row r="152" spans="24:35" hidden="1" x14ac:dyDescent="0.2">
      <c r="X152" s="486">
        <v>9</v>
      </c>
      <c r="Y152" s="358" t="str">
        <f>IF(J110=$AU$38,C110,"")</f>
        <v/>
      </c>
      <c r="Z152" s="358" t="str">
        <f>IF(J110=$AU$39,C110,"")</f>
        <v/>
      </c>
      <c r="AA152" s="358">
        <f>IF(J110=$AU$40,C110,"")</f>
        <v>9</v>
      </c>
      <c r="AB152" s="358" t="e">
        <f t="array" ref="AB152">INDEX($Y$144:$Y$153,SMALL(IF(LEN(TRIM($Y$144:$Y$153)),ROW($Y$144:$Y$153)-MIN(ROW($Y$144:$Y$153))+1,""),ROW(A9)))</f>
        <v>#NUM!</v>
      </c>
      <c r="AC152" s="358" t="e">
        <f t="array" ref="AC152">INDEX($Z$144:$Z$153,SMALL(IF(LEN(TRIM($Z$144:$Z$153)),ROW($Z$144:$Z$153)-MIN(ROW($Z$144:$Z$153))+1,""),ROW(A9)))</f>
        <v>#NUM!</v>
      </c>
      <c r="AD152" s="358">
        <f t="array" ref="AD152">INDEX($AA$144:$AA$153,SMALL(IF(LEN(TRIM($AA$144:$AA$153)),ROW($AA$144:$AA$153)-MIN(ROW($AA$144:$AA$153))+1,""),ROW(A9)))</f>
        <v>9</v>
      </c>
      <c r="AE152" s="358" t="str">
        <f t="shared" si="61"/>
        <v/>
      </c>
      <c r="AF152" s="358" t="str">
        <f t="shared" si="60"/>
        <v/>
      </c>
      <c r="AG152" s="358">
        <f t="shared" si="60"/>
        <v>9</v>
      </c>
    </row>
    <row r="153" spans="24:35" hidden="1" x14ac:dyDescent="0.2">
      <c r="X153" s="486">
        <v>10</v>
      </c>
      <c r="Y153" s="358" t="str">
        <f>IF(J112=$AU$38,C112,"")</f>
        <v/>
      </c>
      <c r="Z153" s="358" t="str">
        <f>IF(J112=$AU$39,C112,"")</f>
        <v/>
      </c>
      <c r="AA153" s="358">
        <f>IF(J112=$AU$40,C112,"")</f>
        <v>10</v>
      </c>
      <c r="AB153" s="358" t="e">
        <f t="array" ref="AB153">INDEX($Y$144:$Y$153,SMALL(IF(LEN(TRIM($Y$144:$Y$153)),ROW($Y$144:$Y$153)-MIN(ROW($Y$144:$Y$153))+1,""),ROW(A10)))</f>
        <v>#NUM!</v>
      </c>
      <c r="AC153" s="358" t="e">
        <f t="array" ref="AC153">INDEX($Z$144:$Z$153,SMALL(IF(LEN(TRIM($Z$144:$Z$153)),ROW($Z$144:$Z$153)-MIN(ROW($Z$144:$Z$153))+1,""),ROW(A10)))</f>
        <v>#NUM!</v>
      </c>
      <c r="AD153" s="358">
        <f t="array" ref="AD153">INDEX($AA$144:$AA$153,SMALL(IF(LEN(TRIM($AA$144:$AA$153)),ROW($AA$144:$AA$153)-MIN(ROW($AA$144:$AA$153))+1,""),ROW(A10)))</f>
        <v>10</v>
      </c>
      <c r="AE153" s="358" t="str">
        <f t="shared" si="61"/>
        <v/>
      </c>
      <c r="AF153" s="358" t="str">
        <f t="shared" si="60"/>
        <v/>
      </c>
      <c r="AG153" s="358">
        <f t="shared" si="60"/>
        <v>10</v>
      </c>
    </row>
    <row r="154" spans="24:35" hidden="1" x14ac:dyDescent="0.2">
      <c r="X154" s="139"/>
      <c r="Y154" s="139"/>
      <c r="Z154" s="139"/>
      <c r="AA154" s="139"/>
      <c r="AB154" s="139"/>
      <c r="AC154" s="139"/>
      <c r="AD154" s="139"/>
      <c r="AE154" s="139"/>
      <c r="AF154" s="139"/>
      <c r="AG154" s="139"/>
    </row>
    <row r="155" spans="24:35" hidden="1" x14ac:dyDescent="0.2">
      <c r="X155" s="139"/>
      <c r="Y155" s="139"/>
      <c r="Z155" s="139"/>
      <c r="AA155" s="139"/>
      <c r="AB155" s="139"/>
      <c r="AC155" s="139"/>
      <c r="AD155" s="139"/>
      <c r="AE155" s="139"/>
      <c r="AF155" s="139"/>
      <c r="AG155" s="139"/>
    </row>
    <row r="156" spans="24:35" hidden="1" x14ac:dyDescent="0.2">
      <c r="X156" s="139"/>
      <c r="Y156" s="139"/>
      <c r="Z156" s="139"/>
      <c r="AA156" s="139"/>
      <c r="AB156" s="139"/>
      <c r="AC156" s="139"/>
      <c r="AD156" s="139"/>
      <c r="AE156" s="139"/>
      <c r="AF156" s="139"/>
      <c r="AG156" s="139"/>
    </row>
    <row r="157" spans="24:35" hidden="1" x14ac:dyDescent="0.2">
      <c r="X157" s="139"/>
      <c r="Y157" s="139"/>
      <c r="Z157" s="139"/>
      <c r="AA157" s="139"/>
      <c r="AB157" s="139"/>
      <c r="AC157" s="139"/>
      <c r="AD157" s="139"/>
      <c r="AE157" s="139"/>
      <c r="AF157" s="139"/>
      <c r="AG157" s="139"/>
      <c r="AH157" s="139"/>
      <c r="AI157" s="139"/>
    </row>
    <row r="158" spans="24:35" hidden="1" x14ac:dyDescent="0.2">
      <c r="X158" s="139"/>
      <c r="Y158" s="139"/>
      <c r="Z158" s="139"/>
      <c r="AA158" s="139"/>
      <c r="AB158" s="139"/>
      <c r="AC158" s="139"/>
      <c r="AD158" s="139"/>
      <c r="AE158" s="139"/>
      <c r="AF158" s="139"/>
      <c r="AG158" s="139"/>
      <c r="AH158" s="139"/>
      <c r="AI158" s="139"/>
    </row>
    <row r="159" spans="24:35" ht="18" hidden="1" x14ac:dyDescent="0.25">
      <c r="X159" s="684" t="s">
        <v>233</v>
      </c>
      <c r="Y159" s="685"/>
      <c r="Z159" s="685"/>
      <c r="AA159" s="685"/>
      <c r="AB159" s="685"/>
      <c r="AC159" s="685"/>
      <c r="AD159" s="685"/>
      <c r="AE159" s="685"/>
      <c r="AF159" s="685"/>
      <c r="AG159" s="685"/>
      <c r="AH159" s="685"/>
      <c r="AI159" s="686"/>
    </row>
    <row r="160" spans="24:35" ht="15" hidden="1" x14ac:dyDescent="0.25">
      <c r="X160" s="139"/>
      <c r="Y160" s="479" t="s">
        <v>228</v>
      </c>
      <c r="Z160" s="480"/>
      <c r="AA160" s="481"/>
      <c r="AB160" s="482" t="s">
        <v>229</v>
      </c>
      <c r="AC160" s="483"/>
      <c r="AD160" s="484"/>
      <c r="AE160" s="482" t="s">
        <v>229</v>
      </c>
      <c r="AF160" s="483"/>
      <c r="AG160" s="484"/>
      <c r="AH160" s="139"/>
      <c r="AI160" s="139"/>
    </row>
    <row r="161" spans="24:35" hidden="1" x14ac:dyDescent="0.2">
      <c r="X161" s="139"/>
      <c r="Y161" s="139"/>
      <c r="Z161" s="139"/>
      <c r="AA161" s="139"/>
      <c r="AB161" s="139"/>
      <c r="AC161" s="139"/>
      <c r="AD161" s="139"/>
      <c r="AE161" s="139"/>
      <c r="AF161" s="139"/>
      <c r="AG161" s="139"/>
      <c r="AH161" s="139"/>
      <c r="AI161" s="139"/>
    </row>
    <row r="162" spans="24:35" ht="24" hidden="1" x14ac:dyDescent="0.25">
      <c r="X162" s="139"/>
      <c r="Y162" s="485" t="s">
        <v>221</v>
      </c>
      <c r="Z162" s="485" t="s">
        <v>222</v>
      </c>
      <c r="AA162" s="485" t="s">
        <v>223</v>
      </c>
      <c r="AB162" s="485" t="s">
        <v>221</v>
      </c>
      <c r="AC162" s="485" t="s">
        <v>222</v>
      </c>
      <c r="AD162" s="485" t="s">
        <v>223</v>
      </c>
      <c r="AE162" s="485" t="s">
        <v>221</v>
      </c>
      <c r="AF162" s="485" t="s">
        <v>222</v>
      </c>
      <c r="AG162" s="485" t="s">
        <v>223</v>
      </c>
      <c r="AH162" s="139"/>
      <c r="AI162" s="687" t="s">
        <v>220</v>
      </c>
    </row>
    <row r="163" spans="24:35" hidden="1" x14ac:dyDescent="0.2">
      <c r="X163" s="486">
        <v>1</v>
      </c>
      <c r="Y163" s="358" t="str">
        <f t="shared" ref="Y163:Y182" si="62">IF(AI163=$AU$38,X163,"")</f>
        <v/>
      </c>
      <c r="Z163" s="358" t="str">
        <f t="shared" ref="Z163:Z182" si="63">IF(AI163=$AU$39,X163,"")</f>
        <v/>
      </c>
      <c r="AA163" s="358">
        <f t="shared" ref="AA163:AA182" si="64">IF(AI163=$AU$40,X163,"")</f>
        <v>1</v>
      </c>
      <c r="AB163" s="358" t="e">
        <f t="array" ref="AB163">INDEX($Y$163:$Y$182,SMALL(IF(LEN(TRIM($Y$163:$Y$182)),ROW($Y$163:$Y$182)-MIN(ROW($Y$163:$Y$182))+1,""),ROW(A1)))</f>
        <v>#NUM!</v>
      </c>
      <c r="AC163" s="358" t="e">
        <f t="array" ref="AC163">INDEX($Z$163:$Z$182,SMALL(IF(LEN(TRIM($Z$163:$Z$182)),ROW($Z$163:$Z$182)-MIN(ROW($Z$163:$Z$182))+1,""),ROW(A1)))</f>
        <v>#NUM!</v>
      </c>
      <c r="AD163" s="358">
        <f t="array" ref="AD163">INDEX($AA$163:$AA$182,SMALL(IF(LEN(TRIM($AA$163:$AA$182)),ROW($AA$163:$AA$182)-MIN(ROW($AA$163:$AA$182))+1,""),ROW(A1)))</f>
        <v>1</v>
      </c>
      <c r="AE163" s="358" t="str">
        <f>IFERROR(AB163,"")</f>
        <v/>
      </c>
      <c r="AF163" s="358" t="str">
        <f>IFERROR(AC163,"")</f>
        <v/>
      </c>
      <c r="AG163" s="358">
        <f>IFERROR(AD163,"")</f>
        <v>1</v>
      </c>
      <c r="AH163" s="139"/>
      <c r="AI163" s="688">
        <f>J94</f>
        <v>0</v>
      </c>
    </row>
    <row r="164" spans="24:35" hidden="1" x14ac:dyDescent="0.2">
      <c r="X164" s="486" t="s">
        <v>234</v>
      </c>
      <c r="Y164" s="358" t="str">
        <f t="shared" si="62"/>
        <v/>
      </c>
      <c r="Z164" s="358" t="str">
        <f t="shared" si="63"/>
        <v/>
      </c>
      <c r="AA164" s="358" t="str">
        <f t="shared" si="64"/>
        <v>1a</v>
      </c>
      <c r="AB164" s="358" t="e">
        <f t="array" ref="AB164">INDEX($Y$163:$Y$182,SMALL(IF(LEN(TRIM($Y$163:$Y$182)),ROW($Y$163:$Y$182)-MIN(ROW($Y$163:$Y$182))+1,""),ROW(A2)))</f>
        <v>#NUM!</v>
      </c>
      <c r="AC164" s="358" t="e">
        <f t="array" ref="AC164">INDEX($Z$163:$Z$182,SMALL(IF(LEN(TRIM($Z$163:$Z$182)),ROW($Z$163:$Z$182)-MIN(ROW($Z$163:$Z$182))+1,""),ROW(A2)))</f>
        <v>#NUM!</v>
      </c>
      <c r="AD164" s="358" t="str">
        <f t="array" ref="AD164">INDEX($AA$163:$AA$182,SMALL(IF(LEN(TRIM($AA$163:$AA$182)),ROW($AA$163:$AA$182)-MIN(ROW($AA$163:$AA$182))+1,""),ROW(A2)))</f>
        <v>1a</v>
      </c>
      <c r="AE164" s="358" t="str">
        <f t="shared" ref="AE164:AG182" si="65">IFERROR(AB164,"")</f>
        <v/>
      </c>
      <c r="AF164" s="358" t="str">
        <f t="shared" si="65"/>
        <v/>
      </c>
      <c r="AG164" s="358" t="str">
        <f t="shared" si="65"/>
        <v>1a</v>
      </c>
      <c r="AH164" s="139"/>
      <c r="AI164" s="688">
        <f>J94</f>
        <v>0</v>
      </c>
    </row>
    <row r="165" spans="24:35" hidden="1" x14ac:dyDescent="0.2">
      <c r="X165" s="486">
        <v>2</v>
      </c>
      <c r="Y165" s="358" t="str">
        <f t="shared" si="62"/>
        <v/>
      </c>
      <c r="Z165" s="358" t="str">
        <f t="shared" si="63"/>
        <v/>
      </c>
      <c r="AA165" s="358">
        <f t="shared" si="64"/>
        <v>2</v>
      </c>
      <c r="AB165" s="358" t="e">
        <f t="array" ref="AB165">INDEX($Y$163:$Y$182,SMALL(IF(LEN(TRIM($Y$163:$Y$182)),ROW($Y$163:$Y$182)-MIN(ROW($Y$163:$Y$182))+1,""),ROW(A3)))</f>
        <v>#NUM!</v>
      </c>
      <c r="AC165" s="358" t="e">
        <f t="array" ref="AC165">INDEX($Z$163:$Z$182,SMALL(IF(LEN(TRIM($Z$163:$Z$182)),ROW($Z$163:$Z$182)-MIN(ROW($Z$163:$Z$182))+1,""),ROW(A3)))</f>
        <v>#NUM!</v>
      </c>
      <c r="AD165" s="358">
        <f t="array" ref="AD165">INDEX($AA$163:$AA$182,SMALL(IF(LEN(TRIM($AA$163:$AA$182)),ROW($AA$163:$AA$182)-MIN(ROW($AA$163:$AA$182))+1,""),ROW(A3)))</f>
        <v>2</v>
      </c>
      <c r="AE165" s="358" t="str">
        <f t="shared" si="65"/>
        <v/>
      </c>
      <c r="AF165" s="358" t="str">
        <f t="shared" si="65"/>
        <v/>
      </c>
      <c r="AG165" s="358">
        <f t="shared" si="65"/>
        <v>2</v>
      </c>
      <c r="AH165" s="139"/>
      <c r="AI165" s="688">
        <f>J96</f>
        <v>0</v>
      </c>
    </row>
    <row r="166" spans="24:35" hidden="1" x14ac:dyDescent="0.2">
      <c r="X166" s="486" t="s">
        <v>237</v>
      </c>
      <c r="Y166" s="358" t="str">
        <f t="shared" si="62"/>
        <v/>
      </c>
      <c r="Z166" s="358" t="str">
        <f t="shared" si="63"/>
        <v/>
      </c>
      <c r="AA166" s="358" t="str">
        <f t="shared" si="64"/>
        <v>2a</v>
      </c>
      <c r="AB166" s="358" t="e">
        <f t="array" ref="AB166">INDEX($Y$163:$Y$182,SMALL(IF(LEN(TRIM($Y$163:$Y$182)),ROW($Y$163:$Y$182)-MIN(ROW($Y$163:$Y$182))+1,""),ROW(A4)))</f>
        <v>#NUM!</v>
      </c>
      <c r="AC166" s="358" t="e">
        <f t="array" ref="AC166">INDEX($Z$163:$Z$182,SMALL(IF(LEN(TRIM($Z$163:$Z$182)),ROW($Z$163:$Z$182)-MIN(ROW($Z$163:$Z$182))+1,""),ROW(A4)))</f>
        <v>#NUM!</v>
      </c>
      <c r="AD166" s="358" t="str">
        <f t="array" ref="AD166">INDEX($AA$163:$AA$182,SMALL(IF(LEN(TRIM($AA$163:$AA$182)),ROW($AA$163:$AA$182)-MIN(ROW($AA$163:$AA$182))+1,""),ROW(A4)))</f>
        <v>2a</v>
      </c>
      <c r="AE166" s="358" t="str">
        <f t="shared" si="65"/>
        <v/>
      </c>
      <c r="AF166" s="358" t="str">
        <f t="shared" si="65"/>
        <v/>
      </c>
      <c r="AG166" s="358" t="str">
        <f t="shared" si="65"/>
        <v>2a</v>
      </c>
      <c r="AH166" s="139"/>
      <c r="AI166" s="688">
        <f>J96</f>
        <v>0</v>
      </c>
    </row>
    <row r="167" spans="24:35" hidden="1" x14ac:dyDescent="0.2">
      <c r="X167" s="486">
        <v>3</v>
      </c>
      <c r="Y167" s="358" t="str">
        <f t="shared" si="62"/>
        <v/>
      </c>
      <c r="Z167" s="358" t="str">
        <f t="shared" si="63"/>
        <v/>
      </c>
      <c r="AA167" s="358">
        <f t="shared" si="64"/>
        <v>3</v>
      </c>
      <c r="AB167" s="358" t="e">
        <f t="array" ref="AB167">INDEX($Y$163:$Y$182,SMALL(IF(LEN(TRIM($Y$163:$Y$182)),ROW($Y$163:$Y$182)-MIN(ROW($Y$163:$Y$182))+1,""),ROW(A5)))</f>
        <v>#NUM!</v>
      </c>
      <c r="AC167" s="358" t="e">
        <f t="array" ref="AC167">INDEX($Z$163:$Z$182,SMALL(IF(LEN(TRIM($Z$163:$Z$182)),ROW($Z$163:$Z$182)-MIN(ROW($Z$163:$Z$182))+1,""),ROW(A5)))</f>
        <v>#NUM!</v>
      </c>
      <c r="AD167" s="358">
        <f t="array" ref="AD167">INDEX($AA$163:$AA$182,SMALL(IF(LEN(TRIM($AA$163:$AA$182)),ROW($AA$163:$AA$182)-MIN(ROW($AA$163:$AA$182))+1,""),ROW(A5)))</f>
        <v>3</v>
      </c>
      <c r="AE167" s="358" t="str">
        <f t="shared" si="65"/>
        <v/>
      </c>
      <c r="AF167" s="358" t="str">
        <f t="shared" si="65"/>
        <v/>
      </c>
      <c r="AG167" s="358">
        <f t="shared" si="65"/>
        <v>3</v>
      </c>
      <c r="AH167" s="139"/>
      <c r="AI167" s="688">
        <f>J98</f>
        <v>0</v>
      </c>
    </row>
    <row r="168" spans="24:35" hidden="1" x14ac:dyDescent="0.2">
      <c r="X168" s="486" t="s">
        <v>239</v>
      </c>
      <c r="Y168" s="358" t="str">
        <f t="shared" si="62"/>
        <v/>
      </c>
      <c r="Z168" s="358" t="str">
        <f t="shared" si="63"/>
        <v/>
      </c>
      <c r="AA168" s="358" t="str">
        <f t="shared" si="64"/>
        <v>3a</v>
      </c>
      <c r="AB168" s="358" t="e">
        <f t="array" ref="AB168">INDEX($Y$163:$Y$182,SMALL(IF(LEN(TRIM($Y$163:$Y$182)),ROW($Y$163:$Y$182)-MIN(ROW($Y$163:$Y$182))+1,""),ROW(A6)))</f>
        <v>#NUM!</v>
      </c>
      <c r="AC168" s="358" t="e">
        <f t="array" ref="AC168">INDEX($Z$163:$Z$182,SMALL(IF(LEN(TRIM($Z$163:$Z$182)),ROW($Z$163:$Z$182)-MIN(ROW($Z$163:$Z$182))+1,""),ROW(A6)))</f>
        <v>#NUM!</v>
      </c>
      <c r="AD168" s="358" t="str">
        <f t="array" ref="AD168">INDEX($AA$163:$AA$182,SMALL(IF(LEN(TRIM($AA$163:$AA$182)),ROW($AA$163:$AA$182)-MIN(ROW($AA$163:$AA$182))+1,""),ROW(A6)))</f>
        <v>3a</v>
      </c>
      <c r="AE168" s="358" t="str">
        <f t="shared" si="65"/>
        <v/>
      </c>
      <c r="AF168" s="358" t="str">
        <f t="shared" si="65"/>
        <v/>
      </c>
      <c r="AG168" s="358" t="str">
        <f t="shared" si="65"/>
        <v>3a</v>
      </c>
      <c r="AH168" s="139"/>
      <c r="AI168" s="688">
        <f>J98</f>
        <v>0</v>
      </c>
    </row>
    <row r="169" spans="24:35" hidden="1" x14ac:dyDescent="0.2">
      <c r="X169" s="486">
        <v>4</v>
      </c>
      <c r="Y169" s="358" t="str">
        <f t="shared" si="62"/>
        <v/>
      </c>
      <c r="Z169" s="358" t="str">
        <f t="shared" si="63"/>
        <v/>
      </c>
      <c r="AA169" s="358">
        <f t="shared" si="64"/>
        <v>4</v>
      </c>
      <c r="AB169" s="358" t="e">
        <f t="array" ref="AB169">INDEX($Y$163:$Y$182,SMALL(IF(LEN(TRIM($Y$163:$Y$182)),ROW($Y$163:$Y$182)-MIN(ROW($Y$163:$Y$182))+1,""),ROW(A7)))</f>
        <v>#NUM!</v>
      </c>
      <c r="AC169" s="358" t="e">
        <f t="array" ref="AC169">INDEX($Z$163:$Z$182,SMALL(IF(LEN(TRIM($Z$163:$Z$182)),ROW($Z$163:$Z$182)-MIN(ROW($Z$163:$Z$182))+1,""),ROW(A7)))</f>
        <v>#NUM!</v>
      </c>
      <c r="AD169" s="358">
        <f t="array" ref="AD169">INDEX($AA$163:$AA$182,SMALL(IF(LEN(TRIM($AA$163:$AA$182)),ROW($AA$163:$AA$182)-MIN(ROW($AA$163:$AA$182))+1,""),ROW(A7)))</f>
        <v>4</v>
      </c>
      <c r="AE169" s="358" t="str">
        <f t="shared" si="65"/>
        <v/>
      </c>
      <c r="AF169" s="358" t="str">
        <f t="shared" si="65"/>
        <v/>
      </c>
      <c r="AG169" s="358">
        <f t="shared" si="65"/>
        <v>4</v>
      </c>
      <c r="AH169" s="139"/>
      <c r="AI169" s="688">
        <f>J100</f>
        <v>0</v>
      </c>
    </row>
    <row r="170" spans="24:35" hidden="1" x14ac:dyDescent="0.2">
      <c r="X170" s="486" t="s">
        <v>241</v>
      </c>
      <c r="Y170" s="358" t="str">
        <f t="shared" si="62"/>
        <v/>
      </c>
      <c r="Z170" s="358" t="str">
        <f t="shared" si="63"/>
        <v/>
      </c>
      <c r="AA170" s="358" t="str">
        <f t="shared" si="64"/>
        <v>4a</v>
      </c>
      <c r="AB170" s="358" t="e">
        <f t="array" ref="AB170">INDEX($Y$163:$Y$182,SMALL(IF(LEN(TRIM($Y$163:$Y$182)),ROW($Y$163:$Y$182)-MIN(ROW($Y$163:$Y$182))+1,""),ROW(A8)))</f>
        <v>#NUM!</v>
      </c>
      <c r="AC170" s="358" t="e">
        <f t="array" ref="AC170">INDEX($Z$163:$Z$182,SMALL(IF(LEN(TRIM($Z$163:$Z$182)),ROW($Z$163:$Z$182)-MIN(ROW($Z$163:$Z$182))+1,""),ROW(A8)))</f>
        <v>#NUM!</v>
      </c>
      <c r="AD170" s="358" t="str">
        <f t="array" ref="AD170">INDEX($AA$163:$AA$182,SMALL(IF(LEN(TRIM($AA$163:$AA$182)),ROW($AA$163:$AA$182)-MIN(ROW($AA$163:$AA$182))+1,""),ROW(A8)))</f>
        <v>4a</v>
      </c>
      <c r="AE170" s="358" t="str">
        <f t="shared" si="65"/>
        <v/>
      </c>
      <c r="AF170" s="358" t="str">
        <f t="shared" si="65"/>
        <v/>
      </c>
      <c r="AG170" s="358" t="str">
        <f t="shared" si="65"/>
        <v>4a</v>
      </c>
      <c r="AH170" s="139"/>
      <c r="AI170" s="688">
        <f>J100</f>
        <v>0</v>
      </c>
    </row>
    <row r="171" spans="24:35" ht="19.5" hidden="1" customHeight="1" x14ac:dyDescent="0.2">
      <c r="X171" s="486">
        <v>5</v>
      </c>
      <c r="Y171" s="358" t="str">
        <f t="shared" si="62"/>
        <v/>
      </c>
      <c r="Z171" s="358" t="str">
        <f t="shared" si="63"/>
        <v/>
      </c>
      <c r="AA171" s="358">
        <f t="shared" si="64"/>
        <v>5</v>
      </c>
      <c r="AB171" s="358" t="e">
        <f t="array" ref="AB171">INDEX($Y$163:$Y$182,SMALL(IF(LEN(TRIM($Y$163:$Y$182)),ROW($Y$163:$Y$182)-MIN(ROW($Y$163:$Y$182))+1,""),ROW(A9)))</f>
        <v>#NUM!</v>
      </c>
      <c r="AC171" s="358" t="e">
        <f t="array" ref="AC171">INDEX($Z$163:$Z$182,SMALL(IF(LEN(TRIM($Z$163:$Z$182)),ROW($Z$163:$Z$182)-MIN(ROW($Z$163:$Z$182))+1,""),ROW(A9)))</f>
        <v>#NUM!</v>
      </c>
      <c r="AD171" s="358">
        <f t="array" ref="AD171">INDEX($AA$163:$AA$182,SMALL(IF(LEN(TRIM($AA$163:$AA$182)),ROW($AA$163:$AA$182)-MIN(ROW($AA$163:$AA$182))+1,""),ROW(A9)))</f>
        <v>5</v>
      </c>
      <c r="AE171" s="358" t="str">
        <f t="shared" si="65"/>
        <v/>
      </c>
      <c r="AF171" s="358" t="str">
        <f t="shared" si="65"/>
        <v/>
      </c>
      <c r="AG171" s="358">
        <f t="shared" si="65"/>
        <v>5</v>
      </c>
      <c r="AH171" s="139"/>
      <c r="AI171" s="688">
        <f>J102</f>
        <v>0</v>
      </c>
    </row>
    <row r="172" spans="24:35" hidden="1" x14ac:dyDescent="0.2">
      <c r="X172" s="486" t="s">
        <v>242</v>
      </c>
      <c r="Y172" s="358" t="str">
        <f t="shared" si="62"/>
        <v/>
      </c>
      <c r="Z172" s="358" t="str">
        <f t="shared" si="63"/>
        <v/>
      </c>
      <c r="AA172" s="358" t="str">
        <f t="shared" si="64"/>
        <v>5a</v>
      </c>
      <c r="AB172" s="358" t="e">
        <f t="array" ref="AB172">INDEX($Y$163:$Y$182,SMALL(IF(LEN(TRIM($Y$163:$Y$182)),ROW($Y$163:$Y$182)-MIN(ROW($Y$163:$Y$182))+1,""),ROW(A10)))</f>
        <v>#NUM!</v>
      </c>
      <c r="AC172" s="358" t="e">
        <f t="array" ref="AC172">INDEX($Z$163:$Z$182,SMALL(IF(LEN(TRIM($Z$163:$Z$182)),ROW($Z$163:$Z$182)-MIN(ROW($Z$163:$Z$182))+1,""),ROW(A10)))</f>
        <v>#NUM!</v>
      </c>
      <c r="AD172" s="358" t="str">
        <f t="array" ref="AD172">INDEX($AA$163:$AA$182,SMALL(IF(LEN(TRIM($AA$163:$AA$182)),ROW($AA$163:$AA$182)-MIN(ROW($AA$163:$AA$182))+1,""),ROW(A10)))</f>
        <v>5a</v>
      </c>
      <c r="AE172" s="358" t="str">
        <f t="shared" si="65"/>
        <v/>
      </c>
      <c r="AF172" s="358" t="str">
        <f t="shared" si="65"/>
        <v/>
      </c>
      <c r="AG172" s="358" t="str">
        <f t="shared" si="65"/>
        <v>5a</v>
      </c>
      <c r="AH172" s="139"/>
      <c r="AI172" s="688">
        <f>J102</f>
        <v>0</v>
      </c>
    </row>
    <row r="173" spans="24:35" hidden="1" x14ac:dyDescent="0.2">
      <c r="X173" s="486">
        <v>6</v>
      </c>
      <c r="Y173" s="358" t="str">
        <f t="shared" si="62"/>
        <v/>
      </c>
      <c r="Z173" s="358" t="str">
        <f t="shared" si="63"/>
        <v/>
      </c>
      <c r="AA173" s="358">
        <f t="shared" si="64"/>
        <v>6</v>
      </c>
      <c r="AB173" s="358" t="e">
        <f t="array" ref="AB173">INDEX($Y$163:$Y$182,SMALL(IF(LEN(TRIM($Y$163:$Y$182)),ROW($Y$163:$Y$182)-MIN(ROW($Y$163:$Y$182))+1,""),ROW(A11)))</f>
        <v>#NUM!</v>
      </c>
      <c r="AC173" s="358" t="e">
        <f t="array" ref="AC173">INDEX($Z$163:$Z$182,SMALL(IF(LEN(TRIM($Z$163:$Z$182)),ROW($Z$163:$Z$182)-MIN(ROW($Z$163:$Z$182))+1,""),ROW(A11)))</f>
        <v>#NUM!</v>
      </c>
      <c r="AD173" s="358">
        <f t="array" ref="AD173">INDEX($AA$163:$AA$182,SMALL(IF(LEN(TRIM($AA$163:$AA$182)),ROW($AA$163:$AA$182)-MIN(ROW($AA$163:$AA$182))+1,""),ROW(A11)))</f>
        <v>6</v>
      </c>
      <c r="AE173" s="358" t="str">
        <f t="shared" si="65"/>
        <v/>
      </c>
      <c r="AF173" s="358" t="str">
        <f t="shared" si="65"/>
        <v/>
      </c>
      <c r="AG173" s="358">
        <f t="shared" si="65"/>
        <v>6</v>
      </c>
      <c r="AH173" s="139"/>
      <c r="AI173" s="688">
        <f>J104</f>
        <v>0</v>
      </c>
    </row>
    <row r="174" spans="24:35" hidden="1" x14ac:dyDescent="0.2">
      <c r="X174" s="486" t="s">
        <v>243</v>
      </c>
      <c r="Y174" s="358" t="str">
        <f t="shared" si="62"/>
        <v/>
      </c>
      <c r="Z174" s="358" t="str">
        <f t="shared" si="63"/>
        <v/>
      </c>
      <c r="AA174" s="358" t="str">
        <f t="shared" si="64"/>
        <v>6a</v>
      </c>
      <c r="AB174" s="358" t="e">
        <f t="array" ref="AB174">INDEX($Y$163:$Y$182,SMALL(IF(LEN(TRIM($Y$163:$Y$182)),ROW($Y$163:$Y$182)-MIN(ROW($Y$163:$Y$182))+1,""),ROW(A12)))</f>
        <v>#NUM!</v>
      </c>
      <c r="AC174" s="358" t="e">
        <f t="array" ref="AC174">INDEX($Z$163:$Z$182,SMALL(IF(LEN(TRIM($Z$163:$Z$182)),ROW($Z$163:$Z$182)-MIN(ROW($Z$163:$Z$182))+1,""),ROW(A12)))</f>
        <v>#NUM!</v>
      </c>
      <c r="AD174" s="358" t="str">
        <f t="array" ref="AD174">INDEX($AA$163:$AA$182,SMALL(IF(LEN(TRIM($AA$163:$AA$182)),ROW($AA$163:$AA$182)-MIN(ROW($AA$163:$AA$182))+1,""),ROW(A12)))</f>
        <v>6a</v>
      </c>
      <c r="AE174" s="358" t="str">
        <f t="shared" si="65"/>
        <v/>
      </c>
      <c r="AF174" s="358" t="str">
        <f t="shared" si="65"/>
        <v/>
      </c>
      <c r="AG174" s="358" t="str">
        <f t="shared" si="65"/>
        <v>6a</v>
      </c>
      <c r="AH174" s="139"/>
      <c r="AI174" s="688">
        <f>J104</f>
        <v>0</v>
      </c>
    </row>
    <row r="175" spans="24:35" hidden="1" x14ac:dyDescent="0.2">
      <c r="X175" s="689">
        <v>7</v>
      </c>
      <c r="Y175" s="358" t="str">
        <f t="shared" si="62"/>
        <v/>
      </c>
      <c r="Z175" s="358" t="str">
        <f t="shared" si="63"/>
        <v/>
      </c>
      <c r="AA175" s="358">
        <f t="shared" si="64"/>
        <v>7</v>
      </c>
      <c r="AB175" s="358" t="e">
        <f t="array" ref="AB175">INDEX($Y$163:$Y$182,SMALL(IF(LEN(TRIM($Y$163:$Y$182)),ROW($Y$163:$Y$182)-MIN(ROW($Y$163:$Y$182))+1,""),ROW(A13)))</f>
        <v>#NUM!</v>
      </c>
      <c r="AC175" s="358" t="e">
        <f t="array" ref="AC175">INDEX($Z$163:$Z$182,SMALL(IF(LEN(TRIM($Z$163:$Z$182)),ROW($Z$163:$Z$182)-MIN(ROW($Z$163:$Z$182))+1,""),ROW(A13)))</f>
        <v>#NUM!</v>
      </c>
      <c r="AD175" s="358">
        <f t="array" ref="AD175">INDEX($AA$163:$AA$182,SMALL(IF(LEN(TRIM($AA$163:$AA$182)),ROW($AA$163:$AA$182)-MIN(ROW($AA$163:$AA$182))+1,""),ROW(A13)))</f>
        <v>7</v>
      </c>
      <c r="AE175" s="358" t="str">
        <f t="shared" si="65"/>
        <v/>
      </c>
      <c r="AF175" s="358" t="str">
        <f t="shared" si="65"/>
        <v/>
      </c>
      <c r="AG175" s="358">
        <f t="shared" si="65"/>
        <v>7</v>
      </c>
      <c r="AH175" s="139"/>
      <c r="AI175" s="688">
        <f>J106</f>
        <v>0</v>
      </c>
    </row>
    <row r="176" spans="24:35" hidden="1" x14ac:dyDescent="0.2">
      <c r="X176" s="690" t="s">
        <v>236</v>
      </c>
      <c r="Y176" s="358" t="str">
        <f t="shared" si="62"/>
        <v/>
      </c>
      <c r="Z176" s="358" t="str">
        <f t="shared" si="63"/>
        <v/>
      </c>
      <c r="AA176" s="358" t="str">
        <f t="shared" si="64"/>
        <v>7a</v>
      </c>
      <c r="AB176" s="358" t="e">
        <f t="array" ref="AB176">INDEX($Y$163:$Y$182,SMALL(IF(LEN(TRIM($Y$163:$Y$182)),ROW($Y$163:$Y$182)-MIN(ROW($Y$163:$Y$182))+1,""),ROW(A14)))</f>
        <v>#NUM!</v>
      </c>
      <c r="AC176" s="358" t="e">
        <f t="array" ref="AC176">INDEX($Z$163:$Z$182,SMALL(IF(LEN(TRIM($Z$163:$Z$182)),ROW($Z$163:$Z$182)-MIN(ROW($Z$163:$Z$182))+1,""),ROW(A14)))</f>
        <v>#NUM!</v>
      </c>
      <c r="AD176" s="358" t="str">
        <f t="array" ref="AD176">INDEX($AA$163:$AA$182,SMALL(IF(LEN(TRIM($AA$163:$AA$182)),ROW($AA$163:$AA$182)-MIN(ROW($AA$163:$AA$182))+1,""),ROW(A14)))</f>
        <v>7a</v>
      </c>
      <c r="AE176" s="358" t="str">
        <f t="shared" si="65"/>
        <v/>
      </c>
      <c r="AF176" s="358" t="str">
        <f t="shared" si="65"/>
        <v/>
      </c>
      <c r="AG176" s="358" t="str">
        <f t="shared" si="65"/>
        <v>7a</v>
      </c>
      <c r="AH176" s="139"/>
      <c r="AI176" s="688">
        <f>J106</f>
        <v>0</v>
      </c>
    </row>
    <row r="177" spans="24:35" hidden="1" x14ac:dyDescent="0.2">
      <c r="X177" s="689">
        <v>8</v>
      </c>
      <c r="Y177" s="358" t="str">
        <f t="shared" si="62"/>
        <v/>
      </c>
      <c r="Z177" s="358" t="str">
        <f t="shared" si="63"/>
        <v/>
      </c>
      <c r="AA177" s="358">
        <f t="shared" si="64"/>
        <v>8</v>
      </c>
      <c r="AB177" s="358" t="e">
        <f t="array" ref="AB177">INDEX($Y$163:$Y$182,SMALL(IF(LEN(TRIM($Y$163:$Y$182)),ROW($Y$163:$Y$182)-MIN(ROW($Y$163:$Y$182))+1,""),ROW(A15)))</f>
        <v>#NUM!</v>
      </c>
      <c r="AC177" s="358" t="e">
        <f t="array" ref="AC177">INDEX($Z$163:$Z$182,SMALL(IF(LEN(TRIM($Z$163:$Z$182)),ROW($Z$163:$Z$182)-MIN(ROW($Z$163:$Z$182))+1,""),ROW(A15)))</f>
        <v>#NUM!</v>
      </c>
      <c r="AD177" s="358">
        <f t="array" ref="AD177">INDEX($AA$163:$AA$182,SMALL(IF(LEN(TRIM($AA$163:$AA$182)),ROW($AA$163:$AA$182)-MIN(ROW($AA$163:$AA$182))+1,""),ROW(A15)))</f>
        <v>8</v>
      </c>
      <c r="AE177" s="358" t="str">
        <f t="shared" si="65"/>
        <v/>
      </c>
      <c r="AF177" s="358" t="str">
        <f t="shared" si="65"/>
        <v/>
      </c>
      <c r="AG177" s="358">
        <f t="shared" si="65"/>
        <v>8</v>
      </c>
      <c r="AH177" s="139"/>
      <c r="AI177" s="688">
        <f>J108</f>
        <v>0</v>
      </c>
    </row>
    <row r="178" spans="24:35" hidden="1" x14ac:dyDescent="0.2">
      <c r="X178" s="689" t="s">
        <v>238</v>
      </c>
      <c r="Y178" s="358" t="str">
        <f t="shared" si="62"/>
        <v/>
      </c>
      <c r="Z178" s="358" t="str">
        <f t="shared" si="63"/>
        <v/>
      </c>
      <c r="AA178" s="358" t="str">
        <f t="shared" si="64"/>
        <v>8a</v>
      </c>
      <c r="AB178" s="358" t="e">
        <f t="array" ref="AB178">INDEX($Y$163:$Y$182,SMALL(IF(LEN(TRIM($Y$163:$Y$182)),ROW($Y$163:$Y$182)-MIN(ROW($Y$163:$Y$182))+1,""),ROW(A16)))</f>
        <v>#NUM!</v>
      </c>
      <c r="AC178" s="358" t="e">
        <f t="array" ref="AC178">INDEX($Z$163:$Z$182,SMALL(IF(LEN(TRIM($Z$163:$Z$182)),ROW($Z$163:$Z$182)-MIN(ROW($Z$163:$Z$182))+1,""),ROW(A16)))</f>
        <v>#NUM!</v>
      </c>
      <c r="AD178" s="358" t="str">
        <f t="array" ref="AD178">INDEX($AA$163:$AA$182,SMALL(IF(LEN(TRIM($AA$163:$AA$182)),ROW($AA$163:$AA$182)-MIN(ROW($AA$163:$AA$182))+1,""),ROW(A16)))</f>
        <v>8a</v>
      </c>
      <c r="AE178" s="358" t="str">
        <f t="shared" si="65"/>
        <v/>
      </c>
      <c r="AF178" s="358" t="str">
        <f t="shared" si="65"/>
        <v/>
      </c>
      <c r="AG178" s="358" t="str">
        <f t="shared" si="65"/>
        <v>8a</v>
      </c>
      <c r="AH178" s="139"/>
      <c r="AI178" s="688">
        <f>J108</f>
        <v>0</v>
      </c>
    </row>
    <row r="179" spans="24:35" hidden="1" x14ac:dyDescent="0.2">
      <c r="X179" s="689">
        <v>9</v>
      </c>
      <c r="Y179" s="358" t="str">
        <f t="shared" si="62"/>
        <v/>
      </c>
      <c r="Z179" s="358" t="str">
        <f t="shared" si="63"/>
        <v/>
      </c>
      <c r="AA179" s="358">
        <f t="shared" si="64"/>
        <v>9</v>
      </c>
      <c r="AB179" s="358" t="e">
        <f t="array" ref="AB179">INDEX($Y$163:$Y$182,SMALL(IF(LEN(TRIM($Y$163:$Y$182)),ROW($Y$163:$Y$182)-MIN(ROW($Y$163:$Y$182))+1,""),ROW(A17)))</f>
        <v>#NUM!</v>
      </c>
      <c r="AC179" s="358" t="e">
        <f t="array" ref="AC179">INDEX($Z$163:$Z$182,SMALL(IF(LEN(TRIM($Z$163:$Z$182)),ROW($Z$163:$Z$182)-MIN(ROW($Z$163:$Z$182))+1,""),ROW(A17)))</f>
        <v>#NUM!</v>
      </c>
      <c r="AD179" s="358">
        <f t="array" ref="AD179">INDEX($AA$163:$AA$182,SMALL(IF(LEN(TRIM($AA$163:$AA$182)),ROW($AA$163:$AA$182)-MIN(ROW($AA$163:$AA$182))+1,""),ROW(A17)))</f>
        <v>9</v>
      </c>
      <c r="AE179" s="358" t="str">
        <f t="shared" si="65"/>
        <v/>
      </c>
      <c r="AF179" s="358" t="str">
        <f t="shared" si="65"/>
        <v/>
      </c>
      <c r="AG179" s="358">
        <f t="shared" si="65"/>
        <v>9</v>
      </c>
      <c r="AH179" s="139"/>
      <c r="AI179" s="688">
        <f>J110</f>
        <v>0</v>
      </c>
    </row>
    <row r="180" spans="24:35" hidden="1" x14ac:dyDescent="0.2">
      <c r="X180" s="689" t="s">
        <v>240</v>
      </c>
      <c r="Y180" s="358" t="str">
        <f t="shared" si="62"/>
        <v/>
      </c>
      <c r="Z180" s="358" t="str">
        <f t="shared" si="63"/>
        <v/>
      </c>
      <c r="AA180" s="358" t="str">
        <f t="shared" si="64"/>
        <v>9a</v>
      </c>
      <c r="AB180" s="358" t="e">
        <f t="array" ref="AB180">INDEX($Y$163:$Y$182,SMALL(IF(LEN(TRIM($Y$163:$Y$182)),ROW($Y$163:$Y$182)-MIN(ROW($Y$163:$Y$182))+1,""),ROW(A18)))</f>
        <v>#NUM!</v>
      </c>
      <c r="AC180" s="358" t="e">
        <f t="array" ref="AC180">INDEX($Z$163:$Z$182,SMALL(IF(LEN(TRIM($Z$163:$Z$182)),ROW($Z$163:$Z$182)-MIN(ROW($Z$163:$Z$182))+1,""),ROW(#REF!)))</f>
        <v>#REF!</v>
      </c>
      <c r="AD180" s="358" t="e">
        <f t="array" ref="AD180">INDEX($AA$163:$AA$182,SMALL(IF(LEN(TRIM($AA$163:$AA$182)),ROW($AA$163:$AA$182)-MIN(ROW($AA$163:$AA$182))+1,""),ROW(#REF!)))</f>
        <v>#REF!</v>
      </c>
      <c r="AE180" s="358" t="str">
        <f t="shared" si="65"/>
        <v/>
      </c>
      <c r="AF180" s="358" t="str">
        <f t="shared" si="65"/>
        <v/>
      </c>
      <c r="AG180" s="358" t="str">
        <f t="shared" si="65"/>
        <v/>
      </c>
      <c r="AH180" s="139"/>
      <c r="AI180" s="688">
        <f>J110</f>
        <v>0</v>
      </c>
    </row>
    <row r="181" spans="24:35" hidden="1" x14ac:dyDescent="0.2">
      <c r="X181" s="689">
        <v>10</v>
      </c>
      <c r="Y181" s="358" t="str">
        <f t="shared" si="62"/>
        <v/>
      </c>
      <c r="Z181" s="358" t="str">
        <f t="shared" si="63"/>
        <v/>
      </c>
      <c r="AA181" s="358">
        <f t="shared" si="64"/>
        <v>10</v>
      </c>
      <c r="AB181" s="358" t="e">
        <f t="array" ref="AB181">INDEX($Y$163:$Y$182,SMALL(IF(LEN(TRIM($Y$163:$Y$182)),ROW($Y$163:$Y$182)-MIN(ROW($Y$163:$Y$182))+1,""),ROW(A19)))</f>
        <v>#NUM!</v>
      </c>
      <c r="AC181" s="358" t="e">
        <f t="array" ref="AC181">INDEX($Z$163:$Z$182,SMALL(IF(LEN(TRIM($Z$163:$Z$182)),ROW($Z$163:$Z$182)-MIN(ROW($Z$163:$Z$182))+1,""),ROW(#REF!)))</f>
        <v>#REF!</v>
      </c>
      <c r="AD181" s="358" t="e">
        <f t="array" ref="AD181">INDEX($AA$163:$AA$182,SMALL(IF(LEN(TRIM($AA$163:$AA$182)),ROW($AA$163:$AA$182)-MIN(ROW($AA$163:$AA$182))+1,""),ROW(#REF!)))</f>
        <v>#REF!</v>
      </c>
      <c r="AE181" s="358" t="str">
        <f t="shared" si="65"/>
        <v/>
      </c>
      <c r="AF181" s="358" t="str">
        <f t="shared" si="65"/>
        <v/>
      </c>
      <c r="AG181" s="358" t="str">
        <f t="shared" si="65"/>
        <v/>
      </c>
      <c r="AH181" s="139"/>
      <c r="AI181" s="688">
        <f>J112</f>
        <v>0</v>
      </c>
    </row>
    <row r="182" spans="24:35" hidden="1" x14ac:dyDescent="0.2">
      <c r="X182" s="689" t="s">
        <v>235</v>
      </c>
      <c r="Y182" s="358" t="str">
        <f t="shared" si="62"/>
        <v/>
      </c>
      <c r="Z182" s="358" t="str">
        <f t="shared" si="63"/>
        <v/>
      </c>
      <c r="AA182" s="358" t="str">
        <f t="shared" si="64"/>
        <v>10a</v>
      </c>
      <c r="AB182" s="358" t="e">
        <f t="array" ref="AB182">INDEX($Y$163:$Y$182,SMALL(IF(LEN(TRIM($Y$163:$Y$182)),ROW($Y$163:$Y$182)-MIN(ROW($Y$163:$Y$182))+1,""),ROW(A20)))</f>
        <v>#NUM!</v>
      </c>
      <c r="AC182" s="358" t="e">
        <f t="array" ref="AC182">INDEX($Z$163:$Z$182,SMALL(IF(LEN(TRIM($Z$163:$Z$182)),ROW($Z$163:$Z$182)-MIN(ROW($Z$163:$Z$182))+1,""),ROW(A18)))</f>
        <v>#NUM!</v>
      </c>
      <c r="AD182" s="358" t="str">
        <f t="array" ref="AD182">INDEX($AA$163:$AA$182,SMALL(IF(LEN(TRIM($AA$163:$AA$182)),ROW($AA$163:$AA$182)-MIN(ROW($AA$163:$AA$182))+1,""),ROW(A18)))</f>
        <v>9a</v>
      </c>
      <c r="AE182" s="358" t="str">
        <f t="shared" si="65"/>
        <v/>
      </c>
      <c r="AF182" s="358" t="str">
        <f t="shared" si="65"/>
        <v/>
      </c>
      <c r="AG182" s="358" t="str">
        <f t="shared" si="65"/>
        <v>9a</v>
      </c>
      <c r="AH182" s="139"/>
      <c r="AI182" s="688">
        <f>J112</f>
        <v>0</v>
      </c>
    </row>
    <row r="183" spans="24:35" hidden="1" x14ac:dyDescent="0.2">
      <c r="X183" s="691"/>
      <c r="Y183" s="692"/>
      <c r="Z183" s="275"/>
      <c r="AA183" s="139"/>
      <c r="AB183" s="139"/>
      <c r="AC183" s="139"/>
      <c r="AD183" s="139"/>
      <c r="AE183" s="139"/>
      <c r="AF183" s="139"/>
      <c r="AG183" s="139"/>
      <c r="AH183" s="139"/>
      <c r="AI183" s="139"/>
    </row>
    <row r="184" spans="24:35" hidden="1" x14ac:dyDescent="0.2">
      <c r="X184" s="486"/>
      <c r="Y184" s="486"/>
    </row>
    <row r="185" spans="24:35" hidden="1" x14ac:dyDescent="0.2">
      <c r="X185" s="486"/>
      <c r="Y185" s="486"/>
    </row>
    <row r="186" spans="24:35" hidden="1" x14ac:dyDescent="0.2">
      <c r="X186" s="486"/>
      <c r="Y186" s="486"/>
    </row>
    <row r="187" spans="24:35" hidden="1" x14ac:dyDescent="0.2"/>
    <row r="188" spans="24:35" hidden="1" x14ac:dyDescent="0.2"/>
    <row r="189" spans="24:35" hidden="1" x14ac:dyDescent="0.2"/>
    <row r="190" spans="24:35" hidden="1" x14ac:dyDescent="0.2"/>
    <row r="191" spans="24:35" hidden="1" x14ac:dyDescent="0.2"/>
    <row r="192" spans="24:35"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spans="106:149" hidden="1" x14ac:dyDescent="0.2"/>
    <row r="306" spans="106:149" hidden="1" x14ac:dyDescent="0.2"/>
    <row r="307" spans="106:149" hidden="1" x14ac:dyDescent="0.2"/>
    <row r="308" spans="106:149" hidden="1" x14ac:dyDescent="0.2">
      <c r="DB308" s="486"/>
      <c r="DC308" s="486"/>
      <c r="DD308" s="486"/>
      <c r="EG308" s="486"/>
      <c r="EH308" s="486"/>
    </row>
    <row r="309" spans="106:149" hidden="1" x14ac:dyDescent="0.2">
      <c r="EF309" s="275"/>
      <c r="EG309" s="362"/>
      <c r="EH309" s="362"/>
      <c r="EI309" s="275"/>
      <c r="EJ309" s="275"/>
      <c r="EK309" s="275"/>
      <c r="EL309" s="275"/>
      <c r="EM309" s="275"/>
      <c r="EN309" s="275"/>
      <c r="EO309" s="275"/>
      <c r="EP309" s="275"/>
      <c r="EQ309" s="275"/>
      <c r="ER309" s="275"/>
      <c r="ES309" s="275"/>
    </row>
    <row r="310" spans="106:149" hidden="1" x14ac:dyDescent="0.2">
      <c r="EF310" s="275"/>
      <c r="EG310" s="362"/>
      <c r="EH310" s="693"/>
      <c r="EI310" s="693"/>
      <c r="EJ310" s="693"/>
      <c r="EK310" s="693"/>
      <c r="EL310" s="693"/>
      <c r="EM310" s="694"/>
      <c r="EN310" s="275"/>
      <c r="EO310" s="275"/>
      <c r="EP310" s="275"/>
      <c r="EQ310" s="694"/>
      <c r="ER310" s="694"/>
      <c r="ES310" s="275"/>
    </row>
    <row r="311" spans="106:149" hidden="1" x14ac:dyDescent="0.2">
      <c r="EF311" s="275"/>
      <c r="EG311" s="275"/>
      <c r="EH311" s="362"/>
      <c r="EI311" s="275"/>
      <c r="EJ311" s="275"/>
      <c r="EK311" s="275"/>
      <c r="EL311" s="275"/>
      <c r="EM311" s="275"/>
      <c r="EN311" s="275"/>
      <c r="EO311" s="275"/>
      <c r="EP311" s="275"/>
      <c r="EQ311" s="275"/>
      <c r="ER311" s="275"/>
      <c r="ES311" s="275"/>
    </row>
    <row r="312" spans="106:149" hidden="1" x14ac:dyDescent="0.2">
      <c r="EF312" s="275"/>
      <c r="EG312" s="275"/>
      <c r="EH312" s="695"/>
      <c r="EI312" s="695"/>
      <c r="EJ312" s="695"/>
      <c r="EK312" s="695"/>
      <c r="EL312" s="695"/>
      <c r="EM312" s="696"/>
      <c r="EN312" s="275"/>
      <c r="EO312" s="275"/>
      <c r="EP312" s="275"/>
      <c r="EQ312" s="696"/>
      <c r="ER312" s="696"/>
      <c r="ES312" s="275"/>
    </row>
    <row r="313" spans="106:149" hidden="1" x14ac:dyDescent="0.2">
      <c r="EF313" s="275"/>
      <c r="EG313" s="275"/>
      <c r="EH313" s="695"/>
      <c r="EI313" s="695"/>
      <c r="EJ313" s="695"/>
      <c r="EK313" s="695"/>
      <c r="EL313" s="695"/>
      <c r="EM313" s="696"/>
      <c r="EN313" s="275"/>
      <c r="EO313" s="275"/>
      <c r="EP313" s="275"/>
      <c r="EQ313" s="696"/>
      <c r="ER313" s="696"/>
      <c r="ES313" s="275"/>
    </row>
    <row r="314" spans="106:149" hidden="1" x14ac:dyDescent="0.2">
      <c r="EE314" s="275"/>
      <c r="EF314" s="275"/>
      <c r="EG314" s="275"/>
      <c r="EH314" s="695"/>
      <c r="EI314" s="695"/>
      <c r="EJ314" s="695"/>
      <c r="EK314" s="695"/>
      <c r="EL314" s="695"/>
      <c r="EM314" s="696"/>
      <c r="EN314" s="696"/>
      <c r="EO314" s="696"/>
      <c r="EP314" s="696"/>
      <c r="EQ314" s="696"/>
      <c r="ER314" s="696"/>
      <c r="ES314" s="275"/>
    </row>
    <row r="315" spans="106:149" hidden="1" x14ac:dyDescent="0.2">
      <c r="EE315" s="275"/>
      <c r="EF315" s="275"/>
      <c r="EG315" s="275"/>
      <c r="EH315" s="695"/>
      <c r="EI315" s="695"/>
      <c r="EJ315" s="695"/>
      <c r="EK315" s="695"/>
      <c r="EL315" s="695"/>
      <c r="EM315" s="696"/>
      <c r="EN315" s="696"/>
      <c r="EO315" s="696"/>
      <c r="EP315" s="696"/>
      <c r="EQ315" s="696"/>
      <c r="ER315" s="696"/>
      <c r="ES315" s="275"/>
    </row>
    <row r="316" spans="106:149" hidden="1" x14ac:dyDescent="0.2">
      <c r="EE316" s="275"/>
      <c r="EF316" s="275"/>
      <c r="EG316" s="275"/>
      <c r="EH316" s="695"/>
      <c r="EI316" s="695"/>
      <c r="EJ316" s="695"/>
      <c r="EK316" s="695"/>
      <c r="EL316" s="695"/>
      <c r="EM316" s="696"/>
      <c r="EN316" s="696"/>
      <c r="EO316" s="696"/>
      <c r="EP316" s="696"/>
      <c r="EQ316" s="696"/>
      <c r="ER316" s="696"/>
      <c r="ES316" s="275"/>
    </row>
    <row r="317" spans="106:149" hidden="1" x14ac:dyDescent="0.2">
      <c r="EE317" s="362"/>
      <c r="EF317" s="362"/>
      <c r="EG317" s="362"/>
      <c r="EH317" s="362"/>
      <c r="EI317" s="275"/>
      <c r="EJ317" s="275"/>
      <c r="EK317" s="275"/>
      <c r="EL317" s="275"/>
      <c r="EM317" s="275"/>
      <c r="EN317" s="275"/>
      <c r="EO317" s="275"/>
      <c r="EP317" s="275"/>
      <c r="EQ317" s="275"/>
      <c r="ER317" s="275"/>
      <c r="ES317" s="275"/>
    </row>
    <row r="318" spans="106:149" hidden="1" x14ac:dyDescent="0.2">
      <c r="EE318" s="520"/>
      <c r="EF318" s="520"/>
      <c r="EG318" s="520" t="s">
        <v>148</v>
      </c>
      <c r="EH318" s="520"/>
      <c r="EI318" s="275"/>
      <c r="EJ318" s="275"/>
      <c r="EK318" s="275"/>
      <c r="EL318" s="275"/>
      <c r="EM318" s="697"/>
      <c r="EN318" s="697"/>
      <c r="EO318" s="697"/>
      <c r="EP318" s="697"/>
      <c r="EQ318" s="697"/>
      <c r="ER318" s="697"/>
      <c r="ES318" s="275"/>
    </row>
    <row r="319" spans="106:149" hidden="1" x14ac:dyDescent="0.2">
      <c r="EE319" s="512"/>
      <c r="EF319" s="512"/>
      <c r="EG319" s="512"/>
      <c r="EH319" s="512"/>
      <c r="EI319" s="275"/>
      <c r="EJ319" s="275"/>
      <c r="EK319" s="275"/>
      <c r="EL319" s="275"/>
      <c r="EM319" s="513"/>
      <c r="EN319" s="513"/>
      <c r="EO319" s="513"/>
      <c r="EP319" s="513"/>
      <c r="EQ319" s="513"/>
      <c r="ER319" s="513"/>
      <c r="ES319" s="275"/>
    </row>
    <row r="320" spans="106:149" hidden="1" x14ac:dyDescent="0.2">
      <c r="EE320" s="486"/>
      <c r="EF320" s="362"/>
      <c r="EG320" s="362"/>
      <c r="EH320" s="512"/>
      <c r="EI320" s="275"/>
      <c r="EJ320" s="275"/>
      <c r="EK320" s="275"/>
      <c r="EL320" s="275"/>
      <c r="EM320" s="513"/>
      <c r="EN320" s="275"/>
      <c r="EO320" s="275"/>
      <c r="EP320" s="520"/>
      <c r="EQ320" s="513"/>
      <c r="ER320" s="513"/>
      <c r="ES320" s="275"/>
    </row>
    <row r="321" spans="135:157" hidden="1" x14ac:dyDescent="0.2">
      <c r="EE321" s="486"/>
      <c r="EF321" s="362"/>
      <c r="EG321" s="362"/>
      <c r="EH321" s="512"/>
      <c r="EI321" s="275"/>
      <c r="EJ321" s="275"/>
      <c r="EK321" s="275"/>
      <c r="EL321" s="275"/>
      <c r="EM321" s="513"/>
      <c r="EN321" s="275"/>
      <c r="EO321" s="275"/>
      <c r="EP321" s="567"/>
      <c r="EQ321" s="513"/>
      <c r="ER321" s="513"/>
      <c r="ES321" s="275"/>
    </row>
    <row r="322" spans="135:157" hidden="1" x14ac:dyDescent="0.2">
      <c r="EE322" s="486"/>
      <c r="EF322" s="362"/>
      <c r="EG322" s="362"/>
      <c r="EH322" s="512"/>
      <c r="EI322" s="275"/>
      <c r="EJ322" s="275"/>
      <c r="EK322" s="275"/>
      <c r="EL322" s="275"/>
      <c r="EM322" s="513"/>
      <c r="EN322" s="275"/>
      <c r="EO322" s="275"/>
      <c r="EP322" s="512"/>
      <c r="EQ322" s="513"/>
      <c r="ER322" s="513"/>
      <c r="ES322" s="275"/>
    </row>
    <row r="323" spans="135:157" hidden="1" x14ac:dyDescent="0.2">
      <c r="EE323" s="489"/>
      <c r="EF323" s="155"/>
      <c r="EG323" s="155"/>
      <c r="EH323" s="512"/>
      <c r="EI323" s="155"/>
      <c r="EJ323" s="155"/>
      <c r="EK323" s="155"/>
      <c r="EL323" s="155"/>
      <c r="EM323" s="513"/>
      <c r="EN323" s="155"/>
      <c r="EO323" s="155"/>
      <c r="EP323" s="512"/>
      <c r="EQ323" s="513"/>
      <c r="ER323" s="513"/>
      <c r="ES323" s="155"/>
      <c r="ET323" s="489"/>
      <c r="EU323" s="489"/>
    </row>
    <row r="324" spans="135:157" hidden="1" x14ac:dyDescent="0.2">
      <c r="EE324" s="275"/>
      <c r="EF324" s="275"/>
      <c r="EG324" s="275"/>
      <c r="EH324" s="275"/>
      <c r="EI324" s="275"/>
      <c r="EJ324" s="275"/>
      <c r="EK324" s="275"/>
      <c r="EL324" s="275"/>
      <c r="EM324" s="275"/>
      <c r="EN324" s="275"/>
      <c r="EO324" s="275"/>
      <c r="EP324" s="275"/>
      <c r="EQ324" s="275"/>
      <c r="ER324" s="275"/>
      <c r="ES324" s="275"/>
    </row>
    <row r="325" spans="135:157" hidden="1" x14ac:dyDescent="0.2">
      <c r="EF325" s="275"/>
      <c r="EG325" s="530"/>
      <c r="EH325" s="275"/>
      <c r="EI325" s="530"/>
      <c r="EJ325" s="275"/>
      <c r="EK325" s="530"/>
      <c r="EL325" s="275"/>
      <c r="EM325" s="530"/>
      <c r="EN325" s="275"/>
      <c r="EO325" s="275"/>
      <c r="EP325" s="275"/>
      <c r="EQ325" s="533"/>
      <c r="ER325" s="533"/>
      <c r="ES325" s="275"/>
      <c r="EW325" s="489"/>
      <c r="EX325" s="489"/>
      <c r="EY325" s="489"/>
      <c r="EZ325" s="489"/>
      <c r="FA325" s="489"/>
    </row>
    <row r="326" spans="135:157" hidden="1" x14ac:dyDescent="0.2">
      <c r="EF326" s="275"/>
      <c r="EG326" s="698"/>
      <c r="EH326" s="275"/>
      <c r="EI326" s="544"/>
      <c r="EJ326" s="275"/>
      <c r="EK326" s="275"/>
      <c r="EL326" s="275"/>
      <c r="EM326" s="275"/>
      <c r="EN326" s="275"/>
      <c r="EO326" s="275"/>
      <c r="EP326" s="275"/>
      <c r="EQ326" s="275"/>
      <c r="ER326" s="275"/>
      <c r="ES326" s="275"/>
    </row>
    <row r="327" spans="135:157" hidden="1" x14ac:dyDescent="0.2">
      <c r="EF327" s="275"/>
      <c r="EG327" s="530"/>
      <c r="EH327" s="275"/>
      <c r="EI327" s="530"/>
      <c r="EJ327" s="275"/>
      <c r="EK327" s="530"/>
      <c r="EL327" s="275"/>
      <c r="EM327" s="530"/>
      <c r="EN327" s="275"/>
      <c r="EO327" s="275"/>
      <c r="EP327" s="275"/>
      <c r="EQ327" s="530"/>
      <c r="ER327" s="530"/>
      <c r="ES327" s="275"/>
    </row>
    <row r="328" spans="135:157" hidden="1" x14ac:dyDescent="0.2">
      <c r="EF328" s="275"/>
      <c r="EG328" s="518"/>
      <c r="EH328" s="275"/>
      <c r="EI328" s="518"/>
      <c r="EJ328" s="275"/>
      <c r="EK328" s="518"/>
      <c r="EL328" s="275"/>
      <c r="EM328" s="519"/>
      <c r="EN328" s="275"/>
      <c r="EO328" s="275"/>
      <c r="EP328" s="275"/>
      <c r="EQ328" s="519"/>
      <c r="ER328" s="519"/>
      <c r="ES328" s="275"/>
    </row>
    <row r="329" spans="135:157" hidden="1" x14ac:dyDescent="0.2">
      <c r="EF329" s="275"/>
      <c r="EG329" s="699"/>
      <c r="EH329" s="275"/>
      <c r="EI329" s="699"/>
      <c r="EJ329" s="275"/>
      <c r="EK329" s="699"/>
      <c r="EL329" s="275"/>
      <c r="EM329" s="517"/>
      <c r="EN329" s="275"/>
      <c r="EO329" s="275"/>
      <c r="EP329" s="275"/>
      <c r="EQ329" s="517"/>
      <c r="ER329" s="517"/>
      <c r="ES329" s="275"/>
      <c r="EX329" s="640"/>
      <c r="EY329" s="640"/>
      <c r="EZ329" s="640"/>
      <c r="FA329" s="640"/>
    </row>
    <row r="330" spans="135:157" hidden="1" x14ac:dyDescent="0.2">
      <c r="EF330" s="275"/>
      <c r="EG330" s="699"/>
      <c r="EH330" s="275"/>
      <c r="EI330" s="699"/>
      <c r="EJ330" s="275"/>
      <c r="EK330" s="699"/>
      <c r="EL330" s="275"/>
      <c r="EM330" s="517"/>
      <c r="EN330" s="275"/>
      <c r="EO330" s="275"/>
      <c r="EP330" s="275"/>
      <c r="EQ330" s="517"/>
      <c r="ER330" s="517"/>
      <c r="ES330" s="275"/>
      <c r="EX330" s="519"/>
      <c r="EY330" s="519"/>
      <c r="EZ330" s="519"/>
      <c r="FA330" s="519"/>
    </row>
    <row r="331" spans="135:157" hidden="1" x14ac:dyDescent="0.2">
      <c r="EF331" s="275"/>
      <c r="EG331" s="699"/>
      <c r="EH331" s="275"/>
      <c r="EI331" s="699"/>
      <c r="EJ331" s="275"/>
      <c r="EK331" s="699"/>
      <c r="EL331" s="275"/>
      <c r="EM331" s="517"/>
      <c r="EN331" s="275"/>
      <c r="EO331" s="275"/>
      <c r="EP331" s="275"/>
      <c r="EQ331" s="517"/>
      <c r="ER331" s="517"/>
      <c r="ES331" s="275"/>
      <c r="EX331" s="519"/>
      <c r="EY331" s="523"/>
      <c r="EZ331" s="523"/>
      <c r="FA331" s="519"/>
    </row>
    <row r="332" spans="135:157" hidden="1" x14ac:dyDescent="0.2">
      <c r="EF332" s="275"/>
      <c r="EG332" s="699"/>
      <c r="EH332" s="275"/>
      <c r="EI332" s="699"/>
      <c r="EJ332" s="275"/>
      <c r="EK332" s="699"/>
      <c r="EL332" s="275"/>
      <c r="EM332" s="517"/>
      <c r="EN332" s="275"/>
      <c r="EO332" s="275"/>
      <c r="EP332" s="275"/>
      <c r="EQ332" s="517"/>
      <c r="ER332" s="517"/>
      <c r="ES332" s="275"/>
      <c r="EX332" s="519"/>
      <c r="EY332" s="523"/>
      <c r="EZ332" s="523"/>
      <c r="FA332" s="519"/>
    </row>
    <row r="333" spans="135:157" hidden="1" x14ac:dyDescent="0.2">
      <c r="EF333" s="275"/>
      <c r="EG333" s="699"/>
      <c r="EH333" s="275"/>
      <c r="EI333" s="699"/>
      <c r="EJ333" s="275"/>
      <c r="EK333" s="699"/>
      <c r="EL333" s="275"/>
      <c r="EM333" s="517"/>
      <c r="EN333" s="275"/>
      <c r="EO333" s="275"/>
      <c r="EP333" s="275"/>
      <c r="EQ333" s="517"/>
      <c r="ER333" s="517"/>
      <c r="ES333" s="275"/>
      <c r="EX333" s="519"/>
      <c r="EY333" s="523"/>
      <c r="EZ333" s="523"/>
      <c r="FA333" s="519"/>
    </row>
    <row r="334" spans="135:157" hidden="1" x14ac:dyDescent="0.2">
      <c r="EF334" s="275"/>
      <c r="EG334" s="699"/>
      <c r="EH334" s="275"/>
      <c r="EI334" s="699"/>
      <c r="EJ334" s="275"/>
      <c r="EK334" s="699"/>
      <c r="EL334" s="275"/>
      <c r="EM334" s="517"/>
      <c r="EN334" s="275"/>
      <c r="EO334" s="275"/>
      <c r="EP334" s="275"/>
      <c r="EQ334" s="517"/>
      <c r="ER334" s="517"/>
      <c r="ES334" s="275"/>
      <c r="EX334" s="519"/>
      <c r="EY334" s="523"/>
      <c r="EZ334" s="523"/>
      <c r="FA334" s="519"/>
    </row>
    <row r="335" spans="135:157" hidden="1" x14ac:dyDescent="0.2">
      <c r="EF335" s="275"/>
      <c r="EG335" s="699"/>
      <c r="EH335" s="275"/>
      <c r="EI335" s="699"/>
      <c r="EJ335" s="275"/>
      <c r="EK335" s="699"/>
      <c r="EL335" s="275"/>
      <c r="EM335" s="517"/>
      <c r="EN335" s="275"/>
      <c r="EO335" s="275"/>
      <c r="EP335" s="275"/>
      <c r="EQ335" s="517"/>
      <c r="ER335" s="517"/>
      <c r="ES335" s="275"/>
      <c r="EX335" s="519"/>
      <c r="EY335" s="523"/>
      <c r="EZ335" s="523"/>
      <c r="FA335" s="519"/>
    </row>
    <row r="336" spans="135:157" hidden="1" x14ac:dyDescent="0.2">
      <c r="EF336" s="275"/>
      <c r="EG336" s="699"/>
      <c r="EH336" s="275"/>
      <c r="EI336" s="699"/>
      <c r="EJ336" s="275"/>
      <c r="EK336" s="699"/>
      <c r="EL336" s="275"/>
      <c r="EM336" s="517"/>
      <c r="EN336" s="275"/>
      <c r="EO336" s="275"/>
      <c r="EP336" s="275"/>
      <c r="EQ336" s="275"/>
      <c r="ER336" s="517"/>
      <c r="ES336" s="275"/>
      <c r="EX336" s="519"/>
      <c r="EY336" s="523"/>
      <c r="EZ336" s="523"/>
      <c r="FA336" s="519"/>
    </row>
    <row r="337" spans="135:157" hidden="1" x14ac:dyDescent="0.2">
      <c r="EF337" s="275"/>
      <c r="EG337" s="699"/>
      <c r="EH337" s="275"/>
      <c r="EI337" s="699"/>
      <c r="EJ337" s="275"/>
      <c r="EK337" s="699"/>
      <c r="EL337" s="275"/>
      <c r="EM337" s="517"/>
      <c r="EN337" s="275"/>
      <c r="EO337" s="275"/>
      <c r="EP337" s="275"/>
      <c r="EQ337" s="517"/>
      <c r="ER337" s="517"/>
      <c r="ES337" s="275"/>
      <c r="EX337" s="519"/>
      <c r="EY337" s="523"/>
      <c r="EZ337" s="523"/>
      <c r="FA337" s="519"/>
    </row>
    <row r="338" spans="135:157" hidden="1" x14ac:dyDescent="0.2">
      <c r="EF338" s="275"/>
      <c r="EG338" s="699"/>
      <c r="EH338" s="275"/>
      <c r="EI338" s="699"/>
      <c r="EJ338" s="275"/>
      <c r="EK338" s="699"/>
      <c r="EL338" s="275"/>
      <c r="EM338" s="517"/>
      <c r="EN338" s="275"/>
      <c r="EO338" s="275"/>
      <c r="EP338" s="275"/>
      <c r="EQ338" s="517"/>
      <c r="ER338" s="517"/>
      <c r="ES338" s="275"/>
      <c r="EX338" s="519"/>
      <c r="EY338" s="523"/>
      <c r="EZ338" s="523"/>
      <c r="FA338" s="519"/>
    </row>
    <row r="339" spans="135:157" hidden="1" x14ac:dyDescent="0.2">
      <c r="EE339" s="362"/>
      <c r="EF339" s="362"/>
      <c r="EG339" s="362"/>
      <c r="EH339" s="362"/>
      <c r="EI339" s="275"/>
      <c r="EJ339" s="275"/>
      <c r="EK339" s="275"/>
      <c r="EL339" s="275"/>
      <c r="EM339" s="275"/>
      <c r="EN339" s="275"/>
      <c r="EO339" s="275"/>
      <c r="EP339" s="275"/>
      <c r="EQ339" s="275"/>
      <c r="ER339" s="275"/>
      <c r="ES339" s="275"/>
      <c r="EX339" s="519"/>
      <c r="EY339" s="523"/>
      <c r="EZ339" s="523"/>
      <c r="FA339" s="519"/>
    </row>
    <row r="340" spans="135:157" hidden="1" x14ac:dyDescent="0.2">
      <c r="EE340" s="362"/>
      <c r="EF340" s="362"/>
      <c r="EG340" s="362"/>
      <c r="EH340" s="362"/>
      <c r="EI340" s="275"/>
      <c r="EJ340" s="275"/>
      <c r="EK340" s="275"/>
      <c r="EL340" s="275"/>
      <c r="EM340" s="275"/>
      <c r="EN340" s="275"/>
      <c r="EO340" s="275"/>
      <c r="EP340" s="275"/>
      <c r="EQ340" s="275"/>
      <c r="ER340" s="275"/>
      <c r="ES340" s="275"/>
      <c r="EX340" s="519"/>
      <c r="EY340" s="523"/>
      <c r="EZ340" s="523"/>
      <c r="FA340" s="519"/>
    </row>
    <row r="341" spans="135:157" hidden="1" x14ac:dyDescent="0.2">
      <c r="EE341" s="275"/>
      <c r="EF341" s="275"/>
      <c r="EG341" s="275"/>
      <c r="EH341" s="275"/>
      <c r="EI341" s="275"/>
      <c r="EJ341" s="275"/>
      <c r="EK341" s="275"/>
      <c r="EL341" s="275"/>
      <c r="EM341" s="533"/>
      <c r="EN341" s="275"/>
      <c r="EO341" s="275"/>
      <c r="EP341" s="275"/>
      <c r="EQ341" s="275"/>
      <c r="ER341" s="275"/>
      <c r="ES341" s="275"/>
    </row>
    <row r="342" spans="135:157" hidden="1" x14ac:dyDescent="0.2">
      <c r="EE342" s="275"/>
      <c r="EF342" s="275"/>
      <c r="EG342" s="275"/>
      <c r="EH342" s="275"/>
      <c r="EI342" s="275"/>
      <c r="EJ342" s="275"/>
      <c r="EK342" s="275"/>
      <c r="EL342" s="275"/>
      <c r="EM342" s="533"/>
      <c r="EN342" s="275"/>
      <c r="EO342" s="275"/>
      <c r="EP342" s="275"/>
      <c r="EQ342" s="275"/>
      <c r="ER342" s="275"/>
      <c r="ES342" s="275"/>
    </row>
    <row r="343" spans="135:157" hidden="1" x14ac:dyDescent="0.2">
      <c r="EE343" s="275"/>
      <c r="EF343" s="275"/>
      <c r="EG343" s="275"/>
      <c r="EH343" s="275"/>
      <c r="EI343" s="275"/>
      <c r="EJ343" s="275"/>
      <c r="EK343" s="275"/>
      <c r="EL343" s="275"/>
      <c r="EM343" s="565"/>
      <c r="EN343" s="275"/>
      <c r="EO343" s="275"/>
      <c r="EP343" s="275"/>
      <c r="EQ343" s="275"/>
      <c r="ER343" s="275"/>
      <c r="ES343" s="275"/>
    </row>
    <row r="344" spans="135:157" hidden="1" x14ac:dyDescent="0.2">
      <c r="EE344" s="275"/>
      <c r="EF344" s="275"/>
      <c r="EG344" s="275"/>
      <c r="EH344" s="275"/>
      <c r="EI344" s="275"/>
      <c r="EJ344" s="275"/>
      <c r="EK344" s="275"/>
      <c r="EL344" s="275"/>
      <c r="EM344" s="519"/>
      <c r="EN344" s="275"/>
      <c r="EO344" s="275"/>
      <c r="EP344" s="275"/>
      <c r="EQ344" s="275"/>
      <c r="ER344" s="275"/>
      <c r="ES344" s="275"/>
    </row>
    <row r="345" spans="135:157" hidden="1" x14ac:dyDescent="0.2">
      <c r="EE345" s="364"/>
      <c r="EF345" s="364"/>
      <c r="EG345" s="364"/>
      <c r="EH345" s="364"/>
      <c r="EI345" s="364"/>
      <c r="EJ345" s="364"/>
      <c r="EK345" s="364"/>
      <c r="EL345" s="364"/>
      <c r="EM345" s="517"/>
      <c r="EN345" s="364"/>
      <c r="EO345" s="364"/>
      <c r="EP345" s="364"/>
      <c r="EQ345" s="364"/>
      <c r="ER345" s="364"/>
      <c r="ES345" s="364"/>
      <c r="ET345" s="561"/>
      <c r="EU345" s="561"/>
      <c r="FA345" s="561"/>
    </row>
    <row r="346" spans="135:157" hidden="1" x14ac:dyDescent="0.2">
      <c r="EE346" s="275"/>
      <c r="EF346" s="275"/>
      <c r="EG346" s="275"/>
      <c r="EH346" s="275"/>
      <c r="EI346" s="275"/>
      <c r="EJ346" s="275"/>
      <c r="EK346" s="275"/>
      <c r="EL346" s="275"/>
      <c r="EM346" s="524"/>
      <c r="EN346" s="275"/>
      <c r="EO346" s="275"/>
      <c r="EP346" s="275"/>
      <c r="EQ346" s="275"/>
      <c r="ER346" s="275"/>
      <c r="ES346" s="275"/>
      <c r="EW346" s="511"/>
      <c r="EX346" s="511"/>
      <c r="EY346" s="511"/>
      <c r="EZ346" s="511"/>
    </row>
    <row r="347" spans="135:157" hidden="1" x14ac:dyDescent="0.2">
      <c r="EE347" s="275"/>
      <c r="EF347" s="275"/>
      <c r="EG347" s="275"/>
      <c r="EH347" s="275"/>
      <c r="EI347" s="275"/>
      <c r="EJ347" s="275"/>
      <c r="EK347" s="275"/>
      <c r="EL347" s="275"/>
      <c r="EM347" s="524"/>
      <c r="EN347" s="275"/>
      <c r="EO347" s="275"/>
      <c r="EP347" s="275"/>
      <c r="EQ347" s="275"/>
      <c r="ER347" s="275"/>
      <c r="ES347" s="275"/>
      <c r="EW347" s="561"/>
      <c r="EX347" s="561"/>
      <c r="EY347" s="700"/>
      <c r="EZ347" s="700"/>
      <c r="FA347" s="275"/>
    </row>
    <row r="348" spans="135:157" hidden="1" x14ac:dyDescent="0.2">
      <c r="EE348" s="275"/>
      <c r="EF348" s="275"/>
      <c r="EG348" s="275"/>
      <c r="EH348" s="275"/>
      <c r="EI348" s="275"/>
      <c r="EJ348" s="275"/>
      <c r="EK348" s="275"/>
      <c r="EL348" s="275"/>
      <c r="EM348" s="524"/>
      <c r="EN348" s="275"/>
      <c r="EO348" s="275"/>
      <c r="EP348" s="275"/>
      <c r="EQ348" s="275"/>
      <c r="ER348" s="275"/>
      <c r="ES348" s="275"/>
      <c r="EY348" s="701"/>
      <c r="EZ348" s="701"/>
      <c r="FA348" s="275"/>
    </row>
    <row r="349" spans="135:157" hidden="1" x14ac:dyDescent="0.2">
      <c r="EE349" s="275"/>
      <c r="EF349" s="275"/>
      <c r="EG349" s="275"/>
      <c r="EH349" s="275"/>
      <c r="EI349" s="275"/>
      <c r="EJ349" s="275"/>
      <c r="EK349" s="275"/>
      <c r="EL349" s="275"/>
      <c r="EM349" s="524"/>
      <c r="EN349" s="275"/>
      <c r="EO349" s="275"/>
      <c r="EP349" s="275"/>
      <c r="EQ349" s="275"/>
      <c r="ER349" s="275"/>
      <c r="ES349" s="275"/>
      <c r="EY349" s="701"/>
      <c r="EZ349" s="701"/>
      <c r="FA349" s="275"/>
    </row>
    <row r="350" spans="135:157" hidden="1" x14ac:dyDescent="0.2">
      <c r="EE350" s="275"/>
      <c r="EF350" s="275"/>
      <c r="EG350" s="275"/>
      <c r="EH350" s="275"/>
      <c r="EI350" s="275"/>
      <c r="EJ350" s="275"/>
      <c r="EK350" s="275"/>
      <c r="EL350" s="275"/>
      <c r="EM350" s="524"/>
      <c r="EN350" s="275"/>
      <c r="EO350" s="275"/>
      <c r="EP350" s="275"/>
      <c r="EQ350" s="275"/>
      <c r="ER350" s="275"/>
      <c r="ES350" s="275"/>
      <c r="EY350" s="701"/>
      <c r="EZ350" s="701"/>
      <c r="FA350" s="275"/>
    </row>
    <row r="351" spans="135:157" hidden="1" x14ac:dyDescent="0.2">
      <c r="EE351" s="275"/>
      <c r="EF351" s="275"/>
      <c r="EG351" s="275"/>
      <c r="EH351" s="275"/>
      <c r="EI351" s="275"/>
      <c r="EJ351" s="275"/>
      <c r="EK351" s="275"/>
      <c r="EL351" s="275"/>
      <c r="EM351" s="524"/>
      <c r="EN351" s="275"/>
      <c r="EO351" s="275"/>
      <c r="EP351" s="275"/>
      <c r="EQ351" s="275"/>
      <c r="ER351" s="275"/>
      <c r="ES351" s="275"/>
      <c r="EY351" s="701"/>
      <c r="EZ351" s="701"/>
      <c r="FA351" s="275"/>
    </row>
    <row r="352" spans="135:157" hidden="1" x14ac:dyDescent="0.2">
      <c r="EE352" s="275"/>
      <c r="EF352" s="275"/>
      <c r="EG352" s="275"/>
      <c r="EH352" s="275"/>
      <c r="EI352" s="275"/>
      <c r="EJ352" s="275"/>
      <c r="EK352" s="275"/>
      <c r="EL352" s="275"/>
      <c r="EM352" s="524"/>
      <c r="EN352" s="275"/>
      <c r="EO352" s="275"/>
      <c r="EP352" s="275"/>
      <c r="EQ352" s="275"/>
      <c r="ER352" s="275"/>
      <c r="ES352" s="275"/>
      <c r="EY352" s="701"/>
      <c r="EZ352" s="701"/>
      <c r="FA352" s="275"/>
    </row>
    <row r="353" spans="135:157" hidden="1" x14ac:dyDescent="0.2">
      <c r="EE353" s="275"/>
      <c r="EF353" s="275"/>
      <c r="EG353" s="275"/>
      <c r="EH353" s="275"/>
      <c r="EI353" s="275"/>
      <c r="EJ353" s="275"/>
      <c r="EK353" s="275"/>
      <c r="EL353" s="275"/>
      <c r="EM353" s="524"/>
      <c r="EN353" s="275"/>
      <c r="EO353" s="275"/>
      <c r="EP353" s="275"/>
      <c r="EQ353" s="275"/>
      <c r="ER353" s="275"/>
      <c r="ES353" s="275"/>
      <c r="EY353" s="701"/>
      <c r="EZ353" s="701"/>
      <c r="FA353" s="275"/>
    </row>
    <row r="354" spans="135:157" hidden="1" x14ac:dyDescent="0.2">
      <c r="EE354" s="275"/>
      <c r="EF354" s="275"/>
      <c r="EG354" s="275"/>
      <c r="EH354" s="275"/>
      <c r="EI354" s="275"/>
      <c r="EJ354" s="275"/>
      <c r="EK354" s="275"/>
      <c r="EL354" s="275"/>
      <c r="EM354" s="524"/>
      <c r="EN354" s="275"/>
      <c r="EO354" s="275"/>
      <c r="EP354" s="275"/>
      <c r="EQ354" s="275"/>
      <c r="ER354" s="275"/>
      <c r="ES354" s="275"/>
      <c r="EY354" s="701"/>
      <c r="EZ354" s="701"/>
      <c r="FA354" s="275"/>
    </row>
    <row r="355" spans="135:157" hidden="1" x14ac:dyDescent="0.2">
      <c r="EE355" s="362"/>
      <c r="EF355" s="362"/>
      <c r="EG355" s="362"/>
      <c r="EH355" s="362"/>
      <c r="EI355" s="275"/>
      <c r="EJ355" s="275"/>
      <c r="EK355" s="275"/>
      <c r="EL355" s="275"/>
      <c r="EM355" s="275"/>
      <c r="EN355" s="275"/>
      <c r="EO355" s="275"/>
      <c r="EP355" s="275"/>
      <c r="EQ355" s="275"/>
      <c r="ER355" s="275"/>
      <c r="ES355" s="275"/>
      <c r="EY355" s="701"/>
      <c r="EZ355" s="701"/>
      <c r="FA355" s="275"/>
    </row>
    <row r="356" spans="135:157" hidden="1" x14ac:dyDescent="0.2">
      <c r="EE356" s="362"/>
      <c r="EF356" s="362"/>
      <c r="EG356" s="362"/>
      <c r="EH356" s="362"/>
      <c r="EI356" s="275"/>
      <c r="EJ356" s="275"/>
      <c r="EK356" s="275"/>
      <c r="EL356" s="275"/>
      <c r="EM356" s="275"/>
      <c r="EN356" s="275"/>
      <c r="EO356" s="275"/>
      <c r="EP356" s="275"/>
      <c r="EQ356" s="275"/>
      <c r="ER356" s="275"/>
      <c r="ES356" s="275"/>
      <c r="EY356" s="702"/>
      <c r="EZ356" s="702"/>
      <c r="FA356" s="275"/>
    </row>
    <row r="357" spans="135:157" hidden="1" x14ac:dyDescent="0.2">
      <c r="EE357" s="275"/>
      <c r="EF357" s="275"/>
      <c r="EG357" s="275"/>
      <c r="EH357" s="275"/>
      <c r="EI357" s="275"/>
      <c r="EJ357" s="275"/>
      <c r="EK357" s="703"/>
      <c r="EL357" s="703"/>
      <c r="EM357" s="704"/>
      <c r="EN357" s="705"/>
      <c r="EO357" s="275"/>
      <c r="EP357" s="275"/>
      <c r="EQ357" s="275"/>
      <c r="ER357" s="275"/>
      <c r="ES357" s="275"/>
      <c r="FA357" s="275"/>
    </row>
    <row r="358" spans="135:157" hidden="1" x14ac:dyDescent="0.2">
      <c r="EE358" s="275"/>
      <c r="EF358" s="275"/>
      <c r="EG358" s="275"/>
      <c r="EH358" s="275"/>
      <c r="EI358" s="275"/>
      <c r="EJ358" s="275"/>
      <c r="EK358" s="703"/>
      <c r="EL358" s="703"/>
      <c r="EM358" s="704"/>
      <c r="EN358" s="705"/>
      <c r="EO358" s="275"/>
      <c r="EP358" s="275"/>
      <c r="EQ358" s="275"/>
      <c r="ER358" s="275"/>
      <c r="ES358" s="275"/>
      <c r="FA358" s="275"/>
    </row>
    <row r="359" spans="135:157" hidden="1" x14ac:dyDescent="0.2">
      <c r="EE359" s="275"/>
      <c r="EF359" s="275"/>
      <c r="EG359" s="275"/>
      <c r="EH359" s="275"/>
      <c r="EI359" s="275"/>
      <c r="EJ359" s="275"/>
      <c r="EK359" s="706"/>
      <c r="EL359" s="706"/>
      <c r="EM359" s="704"/>
      <c r="EN359" s="705"/>
      <c r="EO359" s="275"/>
      <c r="EP359" s="275"/>
      <c r="EQ359" s="275"/>
      <c r="ER359" s="707"/>
      <c r="ES359" s="275"/>
    </row>
    <row r="360" spans="135:157" hidden="1" x14ac:dyDescent="0.2">
      <c r="EE360" s="275"/>
      <c r="EF360" s="275"/>
      <c r="EG360" s="275"/>
      <c r="EH360" s="275"/>
      <c r="EI360" s="275"/>
      <c r="EJ360" s="275"/>
      <c r="EK360" s="518"/>
      <c r="EL360" s="518"/>
      <c r="EM360" s="704"/>
      <c r="EN360" s="705"/>
      <c r="EO360" s="275"/>
      <c r="EP360" s="275"/>
      <c r="EQ360" s="275"/>
      <c r="ER360" s="707"/>
      <c r="ES360" s="275"/>
    </row>
    <row r="361" spans="135:157" hidden="1" x14ac:dyDescent="0.2">
      <c r="EE361" s="275"/>
      <c r="EF361" s="275"/>
      <c r="EG361" s="275"/>
      <c r="EH361" s="275"/>
      <c r="EI361" s="275"/>
      <c r="EJ361" s="275"/>
      <c r="EK361" s="518"/>
      <c r="EL361" s="518"/>
      <c r="EM361" s="518"/>
      <c r="EN361" s="518"/>
      <c r="EO361" s="275"/>
      <c r="EP361" s="275"/>
      <c r="EQ361" s="275"/>
      <c r="ER361" s="707"/>
      <c r="ES361" s="275"/>
    </row>
    <row r="362" spans="135:157" hidden="1" x14ac:dyDescent="0.2">
      <c r="EE362" s="275"/>
      <c r="EF362" s="275"/>
      <c r="EG362" s="275"/>
      <c r="EH362" s="275"/>
      <c r="EI362" s="275"/>
      <c r="EJ362" s="275"/>
      <c r="EK362" s="275"/>
      <c r="EL362" s="275"/>
      <c r="EM362" s="275"/>
      <c r="EN362" s="275"/>
      <c r="EO362" s="275"/>
      <c r="EP362" s="275"/>
      <c r="EQ362" s="275"/>
      <c r="ER362" s="707"/>
      <c r="ES362" s="275"/>
    </row>
    <row r="363" spans="135:157" hidden="1" x14ac:dyDescent="0.2">
      <c r="EE363" s="362"/>
      <c r="EF363" s="362"/>
      <c r="EG363" s="362"/>
      <c r="EH363" s="362"/>
      <c r="EI363" s="275"/>
      <c r="EJ363" s="275"/>
      <c r="EK363" s="275"/>
      <c r="EL363" s="275"/>
      <c r="EM363" s="275"/>
      <c r="EN363" s="275"/>
      <c r="EO363" s="275"/>
      <c r="EP363" s="275"/>
      <c r="EQ363" s="707"/>
      <c r="ER363" s="707"/>
      <c r="ES363" s="275"/>
    </row>
    <row r="364" spans="135:157" hidden="1" x14ac:dyDescent="0.2">
      <c r="EE364" s="703"/>
      <c r="EF364" s="703"/>
      <c r="EG364" s="703"/>
      <c r="EH364" s="703"/>
      <c r="EI364" s="703"/>
      <c r="EJ364" s="703"/>
      <c r="EK364" s="275"/>
      <c r="EL364" s="275"/>
      <c r="EM364" s="275"/>
      <c r="EN364" s="275"/>
      <c r="EO364" s="275"/>
      <c r="EP364" s="275"/>
      <c r="EQ364" s="707"/>
      <c r="ER364" s="707"/>
      <c r="ES364" s="275"/>
    </row>
    <row r="365" spans="135:157" hidden="1" x14ac:dyDescent="0.2">
      <c r="EE365" s="703"/>
      <c r="EF365" s="703"/>
      <c r="EG365" s="703"/>
      <c r="EH365" s="703"/>
      <c r="EI365" s="703"/>
      <c r="EJ365" s="703"/>
      <c r="EK365" s="275"/>
      <c r="EL365" s="275"/>
      <c r="EM365" s="275"/>
      <c r="EN365" s="275"/>
      <c r="EO365" s="275"/>
      <c r="EP365" s="275"/>
      <c r="EQ365" s="707"/>
      <c r="ER365" s="707"/>
      <c r="ES365" s="275"/>
    </row>
    <row r="366" spans="135:157" hidden="1" x14ac:dyDescent="0.2">
      <c r="EE366" s="706"/>
      <c r="EF366" s="706"/>
      <c r="EG366" s="706"/>
      <c r="EH366" s="706"/>
      <c r="EI366" s="706"/>
      <c r="EJ366" s="706"/>
      <c r="EK366" s="275"/>
      <c r="EL366" s="275"/>
      <c r="EM366" s="275"/>
      <c r="EN366" s="275"/>
      <c r="EO366" s="275"/>
      <c r="EP366" s="275"/>
      <c r="EQ366" s="707"/>
      <c r="ER366" s="707"/>
      <c r="ES366" s="275"/>
    </row>
    <row r="367" spans="135:157" hidden="1" x14ac:dyDescent="0.2">
      <c r="EE367" s="708"/>
      <c r="EF367" s="708"/>
      <c r="EG367" s="708"/>
      <c r="EH367" s="708"/>
      <c r="EI367" s="708"/>
      <c r="EJ367" s="708"/>
      <c r="EK367" s="275"/>
      <c r="EL367" s="275"/>
      <c r="EM367" s="275"/>
      <c r="EN367" s="275"/>
      <c r="EO367" s="275"/>
      <c r="EP367" s="275"/>
      <c r="EQ367" s="707"/>
      <c r="ER367" s="707"/>
      <c r="ES367" s="275"/>
    </row>
    <row r="368" spans="135:157" hidden="1" x14ac:dyDescent="0.2">
      <c r="EE368" s="518"/>
      <c r="EF368" s="518"/>
      <c r="EG368" s="518"/>
      <c r="EH368" s="518"/>
      <c r="EI368" s="518"/>
      <c r="EJ368" s="518"/>
      <c r="EK368" s="275"/>
      <c r="EL368" s="275"/>
      <c r="EM368" s="275"/>
      <c r="EN368" s="275"/>
      <c r="EO368" s="275"/>
      <c r="EP368" s="275"/>
      <c r="EQ368" s="707"/>
      <c r="ER368" s="707"/>
      <c r="ES368" s="275"/>
    </row>
    <row r="369" spans="135:149" hidden="1" x14ac:dyDescent="0.2">
      <c r="EE369" s="518"/>
      <c r="EF369" s="518"/>
      <c r="EG369" s="518"/>
      <c r="EH369" s="518"/>
      <c r="EI369" s="518"/>
      <c r="EJ369" s="518"/>
      <c r="EK369" s="275"/>
      <c r="EL369" s="275"/>
      <c r="EM369" s="275"/>
      <c r="EN369" s="275"/>
      <c r="EO369" s="275"/>
      <c r="EP369" s="275"/>
      <c r="EQ369" s="707"/>
      <c r="ER369" s="707"/>
      <c r="ES369" s="275"/>
    </row>
    <row r="370" spans="135:149" hidden="1" x14ac:dyDescent="0.2">
      <c r="EE370" s="362"/>
      <c r="EF370" s="362"/>
      <c r="EG370" s="362"/>
      <c r="EH370" s="362"/>
      <c r="EI370" s="275"/>
      <c r="EJ370" s="275"/>
      <c r="EK370" s="275"/>
      <c r="EL370" s="275"/>
      <c r="EM370" s="275"/>
      <c r="EN370" s="275"/>
      <c r="EO370" s="275"/>
      <c r="EP370" s="275"/>
      <c r="EQ370" s="275"/>
      <c r="ER370" s="275"/>
      <c r="ES370" s="275"/>
    </row>
    <row r="371" spans="135:149" hidden="1" x14ac:dyDescent="0.2">
      <c r="EE371" s="362"/>
      <c r="EF371" s="362"/>
      <c r="EG371" s="362"/>
      <c r="EH371" s="362"/>
      <c r="EI371" s="275"/>
      <c r="EJ371" s="275"/>
      <c r="EK371" s="275"/>
      <c r="EL371" s="275"/>
      <c r="EM371" s="275"/>
      <c r="EN371" s="275"/>
      <c r="EO371" s="275"/>
      <c r="EP371" s="275"/>
      <c r="EQ371" s="275"/>
      <c r="ER371" s="275"/>
      <c r="ES371" s="275"/>
    </row>
    <row r="372" spans="135:149" hidden="1" x14ac:dyDescent="0.2">
      <c r="EE372" s="362"/>
      <c r="EF372" s="636"/>
      <c r="EG372" s="362"/>
      <c r="EH372" s="362"/>
      <c r="EI372" s="275"/>
      <c r="EJ372" s="275"/>
      <c r="EK372" s="275"/>
      <c r="EL372" s="275"/>
      <c r="EM372" s="275"/>
      <c r="EN372" s="275"/>
      <c r="EO372" s="275"/>
      <c r="EP372" s="275"/>
      <c r="EQ372" s="275"/>
      <c r="ER372" s="275"/>
      <c r="ES372" s="275"/>
    </row>
    <row r="373" spans="135:149" hidden="1" x14ac:dyDescent="0.2">
      <c r="EE373" s="362"/>
      <c r="EF373" s="362"/>
      <c r="EG373" s="362"/>
      <c r="EH373" s="362"/>
      <c r="EI373" s="275"/>
      <c r="EJ373" s="275"/>
      <c r="EK373" s="275"/>
      <c r="EL373" s="275"/>
      <c r="EM373" s="275"/>
      <c r="EN373" s="275"/>
      <c r="EO373" s="275"/>
      <c r="EP373" s="275"/>
      <c r="EQ373" s="275"/>
      <c r="ER373" s="275"/>
      <c r="ES373" s="275"/>
    </row>
    <row r="374" spans="135:149" hidden="1" x14ac:dyDescent="0.2">
      <c r="EE374" s="362"/>
      <c r="EF374" s="362"/>
      <c r="EG374" s="362"/>
      <c r="EH374" s="362"/>
      <c r="EI374" s="275"/>
      <c r="EJ374" s="275"/>
      <c r="EK374" s="275"/>
      <c r="EL374" s="275"/>
      <c r="EM374" s="275"/>
      <c r="EN374" s="275"/>
      <c r="EO374" s="275"/>
      <c r="EP374" s="275"/>
      <c r="EQ374" s="275"/>
      <c r="ER374" s="275"/>
      <c r="ES374" s="275"/>
    </row>
    <row r="375" spans="135:149" hidden="1" x14ac:dyDescent="0.2">
      <c r="EE375" s="486"/>
      <c r="EF375" s="486"/>
      <c r="EG375" s="486"/>
      <c r="EH375" s="486"/>
    </row>
    <row r="376" spans="135:149" hidden="1" x14ac:dyDescent="0.2">
      <c r="EE376" s="486"/>
      <c r="EF376" s="486"/>
      <c r="EG376" s="486"/>
      <c r="EH376" s="486"/>
    </row>
    <row r="377" spans="135:149" hidden="1" x14ac:dyDescent="0.2">
      <c r="EE377" s="486"/>
      <c r="EF377" s="486"/>
      <c r="EG377" s="486"/>
      <c r="EH377" s="486"/>
    </row>
    <row r="378" spans="135:149" hidden="1" x14ac:dyDescent="0.2">
      <c r="EE378" s="486"/>
      <c r="EF378" s="486"/>
      <c r="EG378" s="486"/>
      <c r="EH378" s="486"/>
    </row>
    <row r="379" spans="135:149" hidden="1" x14ac:dyDescent="0.2">
      <c r="EE379" s="486"/>
      <c r="EF379" s="486"/>
      <c r="EG379" s="486"/>
      <c r="EH379" s="486"/>
    </row>
    <row r="380" spans="135:149" hidden="1" x14ac:dyDescent="0.2">
      <c r="EE380" s="486"/>
      <c r="EF380" s="486"/>
      <c r="EG380" s="486"/>
      <c r="EH380" s="486"/>
    </row>
    <row r="381" spans="135:149" hidden="1" x14ac:dyDescent="0.2">
      <c r="EE381" s="486"/>
      <c r="EF381" s="486"/>
      <c r="EG381" s="486"/>
      <c r="EH381" s="486"/>
    </row>
    <row r="382" spans="135:149" hidden="1" x14ac:dyDescent="0.2">
      <c r="EE382" s="486"/>
      <c r="EF382" s="486"/>
      <c r="EG382" s="486"/>
      <c r="EH382" s="486"/>
    </row>
    <row r="383" spans="135:149" hidden="1" x14ac:dyDescent="0.2">
      <c r="EE383" s="486"/>
      <c r="EF383" s="486"/>
      <c r="EG383" s="486"/>
      <c r="EH383" s="486"/>
    </row>
    <row r="384" spans="135:149" hidden="1" x14ac:dyDescent="0.2">
      <c r="EE384" s="486"/>
      <c r="EF384" s="486"/>
      <c r="EG384" s="486"/>
      <c r="EH384" s="486"/>
    </row>
    <row r="385" spans="135:138" hidden="1" x14ac:dyDescent="0.2">
      <c r="EE385" s="486"/>
      <c r="EF385" s="486"/>
      <c r="EG385" s="486"/>
      <c r="EH385" s="486"/>
    </row>
    <row r="386" spans="135:138" hidden="1" x14ac:dyDescent="0.2">
      <c r="EE386" s="486"/>
      <c r="EF386" s="486"/>
      <c r="EG386" s="486"/>
      <c r="EH386" s="486"/>
    </row>
    <row r="387" spans="135:138" hidden="1" x14ac:dyDescent="0.2">
      <c r="EE387" s="486"/>
      <c r="EF387" s="486"/>
      <c r="EG387" s="486"/>
      <c r="EH387" s="486"/>
    </row>
    <row r="388" spans="135:138" hidden="1" x14ac:dyDescent="0.2">
      <c r="EE388" s="486"/>
      <c r="EF388" s="486"/>
      <c r="EG388" s="486"/>
      <c r="EH388" s="486"/>
    </row>
    <row r="389" spans="135:138" hidden="1" x14ac:dyDescent="0.2">
      <c r="EE389" s="486"/>
      <c r="EF389" s="486"/>
      <c r="EG389" s="486"/>
      <c r="EH389" s="486"/>
    </row>
    <row r="390" spans="135:138" hidden="1" x14ac:dyDescent="0.2">
      <c r="EE390" s="486"/>
      <c r="EF390" s="486"/>
      <c r="EG390" s="486"/>
      <c r="EH390" s="486"/>
    </row>
    <row r="391" spans="135:138" hidden="1" x14ac:dyDescent="0.2">
      <c r="EE391" s="486"/>
      <c r="EF391" s="486"/>
      <c r="EG391" s="486"/>
      <c r="EH391" s="486"/>
    </row>
    <row r="392" spans="135:138" hidden="1" x14ac:dyDescent="0.2">
      <c r="EE392" s="486"/>
      <c r="EF392" s="486"/>
      <c r="EG392" s="486"/>
      <c r="EH392" s="486"/>
    </row>
    <row r="393" spans="135:138" hidden="1" x14ac:dyDescent="0.2">
      <c r="EE393" s="486"/>
      <c r="EF393" s="486"/>
      <c r="EG393" s="486"/>
      <c r="EH393" s="486"/>
    </row>
    <row r="394" spans="135:138" hidden="1" x14ac:dyDescent="0.2">
      <c r="EE394" s="486"/>
      <c r="EF394" s="486"/>
      <c r="EG394" s="486"/>
      <c r="EH394" s="486"/>
    </row>
    <row r="395" spans="135:138" hidden="1" x14ac:dyDescent="0.2">
      <c r="EE395" s="486"/>
      <c r="EF395" s="486"/>
      <c r="EG395" s="486"/>
      <c r="EH395" s="486"/>
    </row>
    <row r="396" spans="135:138" hidden="1" x14ac:dyDescent="0.2">
      <c r="EE396" s="486"/>
      <c r="EF396" s="486"/>
      <c r="EG396" s="486"/>
      <c r="EH396" s="486"/>
    </row>
    <row r="397" spans="135:138" hidden="1" x14ac:dyDescent="0.2">
      <c r="EE397" s="486"/>
      <c r="EF397" s="486"/>
      <c r="EG397" s="486"/>
      <c r="EH397" s="486"/>
    </row>
    <row r="398" spans="135:138" hidden="1" x14ac:dyDescent="0.2">
      <c r="EE398" s="486"/>
      <c r="EF398" s="486"/>
      <c r="EG398" s="486"/>
      <c r="EH398" s="486"/>
    </row>
    <row r="399" spans="135:138" hidden="1" x14ac:dyDescent="0.2">
      <c r="EE399" s="486"/>
      <c r="EF399" s="486"/>
      <c r="EG399" s="486"/>
      <c r="EH399" s="486"/>
    </row>
    <row r="400" spans="135:138" hidden="1" x14ac:dyDescent="0.2">
      <c r="EE400" s="486"/>
      <c r="EF400" s="486"/>
      <c r="EG400" s="486"/>
      <c r="EH400" s="486"/>
    </row>
    <row r="401" spans="135:138" hidden="1" x14ac:dyDescent="0.2">
      <c r="EE401" s="486"/>
      <c r="EF401" s="486"/>
      <c r="EG401" s="486"/>
      <c r="EH401" s="486"/>
    </row>
    <row r="402" spans="135:138" hidden="1" x14ac:dyDescent="0.2">
      <c r="EE402" s="486"/>
      <c r="EF402" s="486"/>
      <c r="EG402" s="486"/>
      <c r="EH402" s="486"/>
    </row>
    <row r="403" spans="135:138" hidden="1" x14ac:dyDescent="0.2">
      <c r="EE403" s="486"/>
      <c r="EF403" s="486"/>
      <c r="EG403" s="486"/>
      <c r="EH403" s="486"/>
    </row>
    <row r="404" spans="135:138" hidden="1" x14ac:dyDescent="0.2">
      <c r="EE404" s="486"/>
      <c r="EF404" s="486"/>
      <c r="EG404" s="486"/>
      <c r="EH404" s="486"/>
    </row>
    <row r="405" spans="135:138" hidden="1" x14ac:dyDescent="0.2"/>
    <row r="406" spans="135:138" hidden="1" x14ac:dyDescent="0.2"/>
    <row r="407" spans="135:138" hidden="1" x14ac:dyDescent="0.2"/>
    <row r="408" spans="135:138" hidden="1" x14ac:dyDescent="0.2"/>
    <row r="409" spans="135:138" hidden="1" x14ac:dyDescent="0.2"/>
    <row r="410" spans="135:138" hidden="1" x14ac:dyDescent="0.2"/>
    <row r="411" spans="135:138" hidden="1" x14ac:dyDescent="0.2"/>
    <row r="412" spans="135:138" hidden="1" x14ac:dyDescent="0.2"/>
    <row r="413" spans="135:138" hidden="1" x14ac:dyDescent="0.2"/>
    <row r="414" spans="135:138" hidden="1" x14ac:dyDescent="0.2"/>
    <row r="415" spans="135:138" hidden="1" x14ac:dyDescent="0.2"/>
    <row r="416" spans="135:138"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spans="104:105" hidden="1" x14ac:dyDescent="0.2"/>
    <row r="482" spans="104:105" hidden="1" x14ac:dyDescent="0.2"/>
    <row r="483" spans="104:105" hidden="1" x14ac:dyDescent="0.2">
      <c r="CZ483" s="486"/>
      <c r="DA483" s="486"/>
    </row>
    <row r="484" spans="104:105" hidden="1" x14ac:dyDescent="0.2">
      <c r="CZ484" s="486"/>
      <c r="DA484" s="486"/>
    </row>
    <row r="485" spans="104:105" hidden="1" x14ac:dyDescent="0.2">
      <c r="CZ485" s="486"/>
      <c r="DA485" s="486"/>
    </row>
    <row r="486" spans="104:105" hidden="1" x14ac:dyDescent="0.2">
      <c r="CZ486" s="486"/>
      <c r="DA486" s="486"/>
    </row>
    <row r="487" spans="104:105" hidden="1" x14ac:dyDescent="0.2">
      <c r="CZ487" s="486"/>
      <c r="DA487" s="486"/>
    </row>
    <row r="488" spans="104:105" hidden="1" x14ac:dyDescent="0.2">
      <c r="CZ488" s="486"/>
      <c r="DA488" s="486"/>
    </row>
    <row r="489" spans="104:105" hidden="1" x14ac:dyDescent="0.2">
      <c r="CZ489" s="486"/>
      <c r="DA489" s="486"/>
    </row>
    <row r="490" spans="104:105" hidden="1" x14ac:dyDescent="0.2">
      <c r="CZ490" s="486"/>
      <c r="DA490" s="486"/>
    </row>
    <row r="491" spans="104:105" hidden="1" x14ac:dyDescent="0.2">
      <c r="CZ491" s="486"/>
      <c r="DA491" s="486"/>
    </row>
    <row r="492" spans="104:105" hidden="1" x14ac:dyDescent="0.2">
      <c r="CZ492" s="486"/>
      <c r="DA492" s="486"/>
    </row>
    <row r="493" spans="104:105" hidden="1" x14ac:dyDescent="0.2">
      <c r="CZ493" s="486"/>
      <c r="DA493" s="486"/>
    </row>
    <row r="494" spans="104:105" hidden="1" x14ac:dyDescent="0.2">
      <c r="CZ494" s="486"/>
      <c r="DA494" s="486"/>
    </row>
    <row r="495" spans="104:105" hidden="1" x14ac:dyDescent="0.2">
      <c r="CZ495" s="486"/>
      <c r="DA495" s="486"/>
    </row>
    <row r="496" spans="104:105" hidden="1" x14ac:dyDescent="0.2">
      <c r="CZ496" s="486"/>
      <c r="DA496" s="486"/>
    </row>
    <row r="497" spans="104:105" hidden="1" x14ac:dyDescent="0.2">
      <c r="CZ497" s="486"/>
      <c r="DA497" s="486"/>
    </row>
    <row r="498" spans="104:105" hidden="1" x14ac:dyDescent="0.2">
      <c r="CZ498" s="486"/>
      <c r="DA498" s="486"/>
    </row>
    <row r="499" spans="104:105" hidden="1" x14ac:dyDescent="0.2">
      <c r="CZ499" s="486"/>
      <c r="DA499" s="486"/>
    </row>
    <row r="500" spans="104:105" hidden="1" x14ac:dyDescent="0.2">
      <c r="CZ500" s="486"/>
      <c r="DA500" s="486"/>
    </row>
    <row r="501" spans="104:105" hidden="1" x14ac:dyDescent="0.2">
      <c r="CZ501" s="486"/>
      <c r="DA501" s="486"/>
    </row>
    <row r="502" spans="104:105" hidden="1" x14ac:dyDescent="0.2">
      <c r="CZ502" s="486"/>
      <c r="DA502" s="486"/>
    </row>
    <row r="503" spans="104:105" hidden="1" x14ac:dyDescent="0.2">
      <c r="CZ503" s="486"/>
      <c r="DA503" s="486"/>
    </row>
    <row r="504" spans="104:105" hidden="1" x14ac:dyDescent="0.2">
      <c r="CZ504" s="486"/>
      <c r="DA504" s="486"/>
    </row>
    <row r="505" spans="104:105" hidden="1" x14ac:dyDescent="0.2">
      <c r="CZ505" s="486"/>
      <c r="DA505" s="486"/>
    </row>
    <row r="506" spans="104:105" hidden="1" x14ac:dyDescent="0.2">
      <c r="CZ506" s="486"/>
      <c r="DA506" s="486"/>
    </row>
    <row r="507" spans="104:105" hidden="1" x14ac:dyDescent="0.2">
      <c r="CZ507" s="486"/>
      <c r="DA507" s="486"/>
    </row>
    <row r="508" spans="104:105" hidden="1" x14ac:dyDescent="0.2">
      <c r="CZ508" s="486"/>
      <c r="DA508" s="486"/>
    </row>
    <row r="509" spans="104:105" hidden="1" x14ac:dyDescent="0.2">
      <c r="CZ509" s="486"/>
      <c r="DA509" s="486"/>
    </row>
    <row r="510" spans="104:105" hidden="1" x14ac:dyDescent="0.2">
      <c r="CZ510" s="486"/>
      <c r="DA510" s="486"/>
    </row>
    <row r="511" spans="104:105" hidden="1" x14ac:dyDescent="0.2">
      <c r="CZ511" s="486"/>
      <c r="DA511" s="486"/>
    </row>
    <row r="512" spans="104:105" hidden="1" x14ac:dyDescent="0.2">
      <c r="CZ512" s="486"/>
      <c r="DA512" s="486"/>
    </row>
    <row r="513" spans="104:105" hidden="1" x14ac:dyDescent="0.2">
      <c r="CZ513" s="486"/>
      <c r="DA513" s="486"/>
    </row>
    <row r="514" spans="104:105" hidden="1" x14ac:dyDescent="0.2">
      <c r="CZ514" s="486"/>
      <c r="DA514" s="486"/>
    </row>
    <row r="515" spans="104:105" hidden="1" x14ac:dyDescent="0.2">
      <c r="CZ515" s="486"/>
      <c r="DA515" s="486"/>
    </row>
    <row r="516" spans="104:105" hidden="1" x14ac:dyDescent="0.2">
      <c r="CZ516" s="486"/>
      <c r="DA516" s="486"/>
    </row>
    <row r="517" spans="104:105" hidden="1" x14ac:dyDescent="0.2">
      <c r="CZ517" s="486"/>
      <c r="DA517" s="486"/>
    </row>
    <row r="518" spans="104:105" hidden="1" x14ac:dyDescent="0.2">
      <c r="CZ518" s="486"/>
      <c r="DA518" s="486"/>
    </row>
    <row r="519" spans="104:105" hidden="1" x14ac:dyDescent="0.2">
      <c r="CZ519" s="486"/>
      <c r="DA519" s="486"/>
    </row>
    <row r="520" spans="104:105" hidden="1" x14ac:dyDescent="0.2">
      <c r="CZ520" s="486"/>
      <c r="DA520" s="486"/>
    </row>
    <row r="521" spans="104:105" hidden="1" x14ac:dyDescent="0.2">
      <c r="CZ521" s="486"/>
      <c r="DA521" s="486"/>
    </row>
    <row r="522" spans="104:105" hidden="1" x14ac:dyDescent="0.2">
      <c r="CZ522" s="486"/>
      <c r="DA522" s="486"/>
    </row>
    <row r="523" spans="104:105" hidden="1" x14ac:dyDescent="0.2">
      <c r="CZ523" s="486"/>
      <c r="DA523" s="486"/>
    </row>
    <row r="524" spans="104:105" hidden="1" x14ac:dyDescent="0.2">
      <c r="CZ524" s="486"/>
      <c r="DA524" s="486"/>
    </row>
    <row r="525" spans="104:105" hidden="1" x14ac:dyDescent="0.2">
      <c r="CZ525" s="486"/>
      <c r="DA525" s="486"/>
    </row>
    <row r="526" spans="104:105" hidden="1" x14ac:dyDescent="0.2">
      <c r="CZ526" s="486"/>
      <c r="DA526" s="486"/>
    </row>
    <row r="527" spans="104:105" hidden="1" x14ac:dyDescent="0.2">
      <c r="CZ527" s="486"/>
      <c r="DA527" s="486"/>
    </row>
    <row r="528" spans="104:105" hidden="1" x14ac:dyDescent="0.2">
      <c r="CZ528" s="486"/>
      <c r="DA528" s="486"/>
    </row>
    <row r="529" spans="104:105" hidden="1" x14ac:dyDescent="0.2">
      <c r="CZ529" s="486"/>
      <c r="DA529" s="486"/>
    </row>
    <row r="530" spans="104:105" hidden="1" x14ac:dyDescent="0.2">
      <c r="CZ530" s="486"/>
      <c r="DA530" s="486"/>
    </row>
    <row r="531" spans="104:105" hidden="1" x14ac:dyDescent="0.2">
      <c r="CZ531" s="486"/>
      <c r="DA531" s="486"/>
    </row>
    <row r="532" spans="104:105" hidden="1" x14ac:dyDescent="0.2">
      <c r="CZ532" s="486"/>
      <c r="DA532" s="486"/>
    </row>
    <row r="533" spans="104:105" hidden="1" x14ac:dyDescent="0.2">
      <c r="CZ533" s="486"/>
      <c r="DA533" s="486"/>
    </row>
    <row r="534" spans="104:105" hidden="1" x14ac:dyDescent="0.2">
      <c r="CZ534" s="486"/>
      <c r="DA534" s="486"/>
    </row>
    <row r="535" spans="104:105" hidden="1" x14ac:dyDescent="0.2">
      <c r="CZ535" s="486"/>
      <c r="DA535" s="486"/>
    </row>
    <row r="536" spans="104:105" hidden="1" x14ac:dyDescent="0.2">
      <c r="CZ536" s="486"/>
      <c r="DA536" s="486"/>
    </row>
    <row r="537" spans="104:105" hidden="1" x14ac:dyDescent="0.2">
      <c r="CZ537" s="486"/>
      <c r="DA537" s="486"/>
    </row>
    <row r="538" spans="104:105" hidden="1" x14ac:dyDescent="0.2">
      <c r="CZ538" s="486"/>
      <c r="DA538" s="486"/>
    </row>
    <row r="539" spans="104:105" hidden="1" x14ac:dyDescent="0.2">
      <c r="CZ539" s="486"/>
      <c r="DA539" s="486"/>
    </row>
    <row r="540" spans="104:105" hidden="1" x14ac:dyDescent="0.2">
      <c r="CZ540" s="486"/>
      <c r="DA540" s="486"/>
    </row>
    <row r="541" spans="104:105" hidden="1" x14ac:dyDescent="0.2">
      <c r="CZ541" s="486"/>
      <c r="DA541" s="486"/>
    </row>
    <row r="542" spans="104:105" hidden="1" x14ac:dyDescent="0.2">
      <c r="CZ542" s="486"/>
      <c r="DA542" s="486"/>
    </row>
    <row r="543" spans="104:105" hidden="1" x14ac:dyDescent="0.2">
      <c r="CZ543" s="486"/>
      <c r="DA543" s="486"/>
    </row>
    <row r="544" spans="104:105" hidden="1" x14ac:dyDescent="0.2">
      <c r="CZ544" s="486"/>
      <c r="DA544" s="486"/>
    </row>
    <row r="545" spans="104:105" hidden="1" x14ac:dyDescent="0.2">
      <c r="CZ545" s="486"/>
      <c r="DA545" s="486"/>
    </row>
    <row r="546" spans="104:105" hidden="1" x14ac:dyDescent="0.2">
      <c r="CZ546" s="486"/>
      <c r="DA546" s="486"/>
    </row>
    <row r="547" spans="104:105" hidden="1" x14ac:dyDescent="0.2">
      <c r="CZ547" s="486"/>
      <c r="DA547" s="486"/>
    </row>
    <row r="548" spans="104:105" hidden="1" x14ac:dyDescent="0.2">
      <c r="CZ548" s="486"/>
      <c r="DA548" s="486"/>
    </row>
    <row r="549" spans="104:105" hidden="1" x14ac:dyDescent="0.2">
      <c r="CZ549" s="486"/>
      <c r="DA549" s="486"/>
    </row>
    <row r="550" spans="104:105" hidden="1" x14ac:dyDescent="0.2">
      <c r="CZ550" s="486"/>
      <c r="DA550" s="486"/>
    </row>
    <row r="551" spans="104:105" hidden="1" x14ac:dyDescent="0.2">
      <c r="CZ551" s="486"/>
      <c r="DA551" s="486"/>
    </row>
    <row r="552" spans="104:105" hidden="1" x14ac:dyDescent="0.2">
      <c r="CZ552" s="486"/>
      <c r="DA552" s="486"/>
    </row>
    <row r="553" spans="104:105" hidden="1" x14ac:dyDescent="0.2">
      <c r="CZ553" s="486"/>
      <c r="DA553" s="486"/>
    </row>
    <row r="554" spans="104:105" hidden="1" x14ac:dyDescent="0.2">
      <c r="CZ554" s="486"/>
      <c r="DA554" s="486"/>
    </row>
    <row r="555" spans="104:105" hidden="1" x14ac:dyDescent="0.2">
      <c r="CZ555" s="486"/>
      <c r="DA555" s="486"/>
    </row>
    <row r="556" spans="104:105" hidden="1" x14ac:dyDescent="0.2">
      <c r="CZ556" s="486"/>
      <c r="DA556" s="486"/>
    </row>
    <row r="557" spans="104:105" hidden="1" x14ac:dyDescent="0.2">
      <c r="CZ557" s="486"/>
      <c r="DA557" s="486"/>
    </row>
    <row r="558" spans="104:105" hidden="1" x14ac:dyDescent="0.2">
      <c r="CZ558" s="486"/>
      <c r="DA558" s="486"/>
    </row>
    <row r="559" spans="104:105" hidden="1" x14ac:dyDescent="0.2">
      <c r="CZ559" s="486"/>
      <c r="DA559" s="486"/>
    </row>
    <row r="560" spans="104:105" hidden="1" x14ac:dyDescent="0.2">
      <c r="CZ560" s="486"/>
      <c r="DA560" s="486"/>
    </row>
    <row r="561" spans="104:105" hidden="1" x14ac:dyDescent="0.2">
      <c r="CZ561" s="486"/>
      <c r="DA561" s="486"/>
    </row>
  </sheetData>
  <sheetProtection algorithmName="SHA-512" hashValue="NDKOKLwEBhKnnXUumFdOiAbd4Z5XdUal9qJenCJa40+bya16clVd5Qmw3b8XhL11XugNRnns9N34WBh4o6QoPA==" saltValue="pOffLt//7N6Cr+3QMlPhZA==" spinCount="100000" sheet="1" objects="1" scenarios="1"/>
  <mergeCells count="147">
    <mergeCell ref="Y40:AC40"/>
    <mergeCell ref="AE41:AG41"/>
    <mergeCell ref="AE42:AG42"/>
    <mergeCell ref="X159:AI159"/>
    <mergeCell ref="C112:C113"/>
    <mergeCell ref="C110:C111"/>
    <mergeCell ref="C108:C109"/>
    <mergeCell ref="C106:C107"/>
    <mergeCell ref="C104:C105"/>
    <mergeCell ref="C102:C103"/>
    <mergeCell ref="C100:C101"/>
    <mergeCell ref="C98:C99"/>
    <mergeCell ref="I112:I113"/>
    <mergeCell ref="I110:I111"/>
    <mergeCell ref="I108:I109"/>
    <mergeCell ref="I106:I107"/>
    <mergeCell ref="I104:I105"/>
    <mergeCell ref="I102:I103"/>
    <mergeCell ref="I100:I101"/>
    <mergeCell ref="I98:I99"/>
    <mergeCell ref="X106:Y106"/>
    <mergeCell ref="X107:Y107"/>
    <mergeCell ref="Y41:AC41"/>
    <mergeCell ref="Y42:AC42"/>
    <mergeCell ref="CF76:CF77"/>
    <mergeCell ref="CG76:CL76"/>
    <mergeCell ref="CI77:CJ77"/>
    <mergeCell ref="CI78:CJ78"/>
    <mergeCell ref="CI79:CJ79"/>
    <mergeCell ref="CI80:CJ80"/>
    <mergeCell ref="CI81:CJ81"/>
    <mergeCell ref="AE32:AG32"/>
    <mergeCell ref="AE33:AG33"/>
    <mergeCell ref="AE34:AG34"/>
    <mergeCell ref="AE35:AG35"/>
    <mergeCell ref="AE36:AG36"/>
    <mergeCell ref="AE37:AG37"/>
    <mergeCell ref="AE38:AG38"/>
    <mergeCell ref="AE39:AG39"/>
    <mergeCell ref="AE40:AG40"/>
    <mergeCell ref="J106:K107"/>
    <mergeCell ref="J104:K105"/>
    <mergeCell ref="CI82:CJ82"/>
    <mergeCell ref="CI83:CJ83"/>
    <mergeCell ref="CI84:CJ84"/>
    <mergeCell ref="CI85:CJ85"/>
    <mergeCell ref="EX329:FA329"/>
    <mergeCell ref="X104:Y104"/>
    <mergeCell ref="X111:Y111"/>
    <mergeCell ref="J102:K103"/>
    <mergeCell ref="J100:K101"/>
    <mergeCell ref="J98:K99"/>
    <mergeCell ref="J96:K97"/>
    <mergeCell ref="J94:K95"/>
    <mergeCell ref="J93:K93"/>
    <mergeCell ref="C92:K92"/>
    <mergeCell ref="C96:C97"/>
    <mergeCell ref="C94:C95"/>
    <mergeCell ref="I96:I97"/>
    <mergeCell ref="I94:I95"/>
    <mergeCell ref="E94:E95"/>
    <mergeCell ref="F94:F95"/>
    <mergeCell ref="G94:H95"/>
    <mergeCell ref="E112:E113"/>
    <mergeCell ref="X31:AC31"/>
    <mergeCell ref="Y32:AC32"/>
    <mergeCell ref="Y33:AC33"/>
    <mergeCell ref="Y34:AC34"/>
    <mergeCell ref="Y35:AC35"/>
    <mergeCell ref="Y36:AC36"/>
    <mergeCell ref="Y37:AC37"/>
    <mergeCell ref="Y38:AC38"/>
    <mergeCell ref="Y39:AC39"/>
    <mergeCell ref="C59:H59"/>
    <mergeCell ref="EY354:EZ354"/>
    <mergeCell ref="X112:Y112"/>
    <mergeCell ref="EY355:EZ355"/>
    <mergeCell ref="X113:Y113"/>
    <mergeCell ref="EY356:EZ356"/>
    <mergeCell ref="X114:Y114"/>
    <mergeCell ref="EY352:EZ352"/>
    <mergeCell ref="X110:Y110"/>
    <mergeCell ref="EY347:EZ347"/>
    <mergeCell ref="X105:Y105"/>
    <mergeCell ref="EY353:EZ353"/>
    <mergeCell ref="EY350:EZ350"/>
    <mergeCell ref="X108:Y108"/>
    <mergeCell ref="EY351:EZ351"/>
    <mergeCell ref="X109:Y109"/>
    <mergeCell ref="EY348:EZ348"/>
    <mergeCell ref="EY349:EZ349"/>
    <mergeCell ref="CI86:CJ86"/>
    <mergeCell ref="CI87:CJ87"/>
    <mergeCell ref="CF75:CL75"/>
    <mergeCell ref="J112:K113"/>
    <mergeCell ref="J110:K111"/>
    <mergeCell ref="J108:K109"/>
    <mergeCell ref="E110:E111"/>
    <mergeCell ref="E108:E109"/>
    <mergeCell ref="E106:E107"/>
    <mergeCell ref="E104:E105"/>
    <mergeCell ref="E102:E103"/>
    <mergeCell ref="E100:E101"/>
    <mergeCell ref="E98:E99"/>
    <mergeCell ref="E96:E97"/>
    <mergeCell ref="F112:F113"/>
    <mergeCell ref="F110:F111"/>
    <mergeCell ref="F108:F109"/>
    <mergeCell ref="F106:F107"/>
    <mergeCell ref="F104:F105"/>
    <mergeCell ref="F102:F103"/>
    <mergeCell ref="F100:F101"/>
    <mergeCell ref="F98:F99"/>
    <mergeCell ref="F96:F97"/>
    <mergeCell ref="G112:H113"/>
    <mergeCell ref="G110:H111"/>
    <mergeCell ref="G108:H109"/>
    <mergeCell ref="G106:H107"/>
    <mergeCell ref="G104:H105"/>
    <mergeCell ref="G102:H103"/>
    <mergeCell ref="G100:H101"/>
    <mergeCell ref="G98:H99"/>
    <mergeCell ref="G96:H97"/>
    <mergeCell ref="AZ15:BA17"/>
    <mergeCell ref="BA18:BA19"/>
    <mergeCell ref="C72:M72"/>
    <mergeCell ref="C18:L18"/>
    <mergeCell ref="C31:J31"/>
    <mergeCell ref="C45:K45"/>
    <mergeCell ref="K31:P31"/>
    <mergeCell ref="G93:H93"/>
    <mergeCell ref="L53:O53"/>
    <mergeCell ref="L47:O47"/>
    <mergeCell ref="L48:P49"/>
    <mergeCell ref="M32:O32"/>
    <mergeCell ref="K32:L32"/>
    <mergeCell ref="C32:C33"/>
    <mergeCell ref="D32:D33"/>
    <mergeCell ref="E32:E33"/>
    <mergeCell ref="F32:F33"/>
    <mergeCell ref="G32:G33"/>
    <mergeCell ref="H32:H33"/>
    <mergeCell ref="I32:I33"/>
    <mergeCell ref="J32:J33"/>
    <mergeCell ref="L73:M73"/>
    <mergeCell ref="D46:K46"/>
    <mergeCell ref="C46:C47"/>
  </mergeCells>
  <conditionalFormatting sqref="L20:L29">
    <cfRule type="cellIs" dxfId="0" priority="1" operator="lessThanOrEqual">
      <formula>0</formula>
    </cfRule>
  </conditionalFormatting>
  <dataValidations count="27">
    <dataValidation type="date" operator="greaterThan" allowBlank="1" showInputMessage="1" showErrorMessage="1" error="Date can't be today or earlier._x000a_Enter as DD/MM/YYYY" sqref="ER337" xr:uid="{00000000-0002-0000-0200-000000000000}">
      <formula1>AW19</formula1>
    </dataValidation>
    <dataValidation type="date" operator="greaterThan" allowBlank="1" showInputMessage="1" showErrorMessage="1" error="Date can't be today or earlier._x000a_Enter as DD/MM/YYYY" sqref="ER338" xr:uid="{00000000-0002-0000-0200-000001000000}">
      <formula1>AW22</formula1>
    </dataValidation>
    <dataValidation type="date" operator="greaterThan" allowBlank="1" showInputMessage="1" showErrorMessage="1" error="Date can't be today or earlier._x000a_Enter as DD/MM/YYYY" sqref="ER333" xr:uid="{00000000-0002-0000-0200-000002000000}">
      <formula1>AW19</formula1>
    </dataValidation>
    <dataValidation type="date" operator="greaterThan" allowBlank="1" showInputMessage="1" showErrorMessage="1" error="Date can't be today or earlier._x000a_Enter as DD/MM/YYYY" sqref="EQ337" xr:uid="{00000000-0002-0000-0200-000003000000}">
      <formula1>AW19</formula1>
    </dataValidation>
    <dataValidation type="date" operator="greaterThan" allowBlank="1" showInputMessage="1" showErrorMessage="1" error="Date can't be today or earlier._x000a_Enter as DD/MM/YYYY" sqref="EQ338" xr:uid="{00000000-0002-0000-0200-000004000000}">
      <formula1>AW22</formula1>
    </dataValidation>
    <dataValidation type="date" operator="greaterThan" allowBlank="1" showInputMessage="1" showErrorMessage="1" error="Date can't be today or earlier._x000a_Enter as DD/MM/YYYY" sqref="EQ333" xr:uid="{00000000-0002-0000-0200-000005000000}">
      <formula1>AW19</formula1>
    </dataValidation>
    <dataValidation type="date" operator="greaterThan" allowBlank="1" showInputMessage="1" showErrorMessage="1" error="Date can't be today or earlier._x000a_Enter as DD/MM/YYYY" sqref="EM337" xr:uid="{00000000-0002-0000-0200-000006000000}">
      <formula1>AW19</formula1>
    </dataValidation>
    <dataValidation type="date" operator="greaterThan" allowBlank="1" showInputMessage="1" showErrorMessage="1" error="Date can't be today or earlier._x000a_Enter as DD/MM/YYYY" sqref="EM338" xr:uid="{00000000-0002-0000-0200-000007000000}">
      <formula1>AW22</formula1>
    </dataValidation>
    <dataValidation type="date" operator="greaterThan" allowBlank="1" showInputMessage="1" showErrorMessage="1" error="Date can't be today or earlier._x000a_Enter as DD/MM/YYYY" sqref="EM333" xr:uid="{00000000-0002-0000-0200-000008000000}">
      <formula1>AW19</formula1>
    </dataValidation>
    <dataValidation type="whole" operator="greaterThan" allowBlank="1" showInputMessage="1" showErrorMessage="1" sqref="BA27:BA30 G34:G43" xr:uid="{00000000-0002-0000-0200-000009000000}">
      <formula1>0</formula1>
    </dataValidation>
    <dataValidation type="list" allowBlank="1" showInputMessage="1" showErrorMessage="1" sqref="AK37:AK46 M34:M43 E61:H70" xr:uid="{00000000-0002-0000-0200-00000A000000}">
      <formula1>$AU$5:$AU$6</formula1>
    </dataValidation>
    <dataValidation type="list" allowBlank="1" showInputMessage="1" showErrorMessage="1" error="Only one form of Outgoing Call Barring may be selected" sqref="AW41:AW46 AX37:AY46 N34:N43" xr:uid="{00000000-0002-0000-0200-00000B000000}">
      <formula1>$AU$9:$AU$12</formula1>
    </dataValidation>
    <dataValidation operator="greaterThan" allowBlank="1" showInputMessage="1" showErrorMessage="1" sqref="AK87:AL87 AK89:AL89 AK93:AL93 AK101:AL101 AK85:AL85 AK103:AL103 AK95:AL95 I102 F98:G98 F94:G94 F106:G106 F110:G110 F112:G112 F108:G108 F102:G102 F104:G104 F96:G96 F100:G100 I104 I96 I100 I98 I94 I106 I110 I112 I108 C112 C110 C108 C106 C104 C102 C100 C98 C94 C96 K20:L29 H20:H29" xr:uid="{00000000-0002-0000-0200-00000C000000}"/>
    <dataValidation type="date" operator="lessThanOrEqual" allowBlank="1" showInputMessage="1" showErrorMessage="1" error="Please insert today's date._x000a__x000a_Insert as DD/MM/YYYY" sqref="AT8" xr:uid="{00000000-0002-0000-0200-00000D000000}">
      <formula1>TODAY()</formula1>
    </dataValidation>
    <dataValidation type="list" allowBlank="1" showInputMessage="1" showErrorMessage="1" sqref="AV15:AY15 AN15:AT15" xr:uid="{00000000-0002-0000-0200-00000E000000}">
      <formula1>$AU$18:$AU$22</formula1>
    </dataValidation>
    <dataValidation type="date" operator="equal" allowBlank="1" showInputMessage="1" showErrorMessage="1" error="Please insert today's date._x000a__x000a_Insert as DD/MM/YYYY" sqref="AN8:AS8" xr:uid="{00000000-0002-0000-0200-00000F000000}">
      <formula1>TODAY()</formula1>
    </dataValidation>
    <dataValidation type="list" operator="greaterThan" allowBlank="1" showInputMessage="1" showErrorMessage="1" sqref="EI329:EI338 E34:E43" xr:uid="{00000000-0002-0000-0200-000010000000}">
      <formula1>$AU$25:$AU$26</formula1>
    </dataValidation>
    <dataValidation type="custom" operator="greaterThan" allowBlank="1" showInputMessage="1" showErrorMessage="1" error="DDI is provided in multiples of 10" sqref="EK329:EK338 F34:F43" xr:uid="{00000000-0002-0000-0200-000011000000}">
      <formula1>MOD(F34,10)=0</formula1>
    </dataValidation>
    <dataValidation type="date" operator="greaterThan" allowBlank="1" showInputMessage="1" showErrorMessage="1" error="Date can't be today or earlier._x000a_Enter as DD/MM/YYYY" sqref="EM329:EM332 EM334:EM336 ER336 EQ334:ER335 EQ329:ER332" xr:uid="{00000000-0002-0000-0200-000012000000}">
      <formula1>#REF!</formula1>
    </dataValidation>
    <dataValidation type="list" operator="greaterThan" allowBlank="1" showInputMessage="1" showErrorMessage="1" sqref="EG329:EG338" xr:uid="{00000000-0002-0000-0200-000013000000}">
      <formula1>$X$116:$X$117</formula1>
    </dataValidation>
    <dataValidation allowBlank="1" showInputMessage="1" showErrorMessage="1" error="Only one form of Outgoing Call Barring may be selected" sqref="EY347:EZ356" xr:uid="{00000000-0002-0000-0200-000014000000}"/>
    <dataValidation type="date" operator="greaterThanOrEqual" allowBlank="1" showInputMessage="1" showErrorMessage="1" error="Please enter today's date or later" sqref="E112 E96 E94 E98 E100 E102 E104 E106 E108 E110" xr:uid="{00000000-0002-0000-0200-000015000000}">
      <formula1>TODAY()</formula1>
    </dataValidation>
    <dataValidation type="list" operator="greaterThan" allowBlank="1" showInputMessage="1" showErrorMessage="1" sqref="J94:K113" xr:uid="{00000000-0002-0000-0200-000016000000}">
      <formula1>$AU$38:$AU$40</formula1>
    </dataValidation>
    <dataValidation type="list" operator="greaterThan" allowBlank="1" showInputMessage="1" showErrorMessage="1" sqref="D34:D43" xr:uid="{00000000-0002-0000-0200-000017000000}">
      <formula1>$AU$23:$AU$24</formula1>
    </dataValidation>
    <dataValidation type="textLength" operator="equal" allowBlank="1" showInputMessage="1" showErrorMessage="1" error="PIN Number must be 4 digits long" sqref="O34:O43" xr:uid="{00000000-0002-0000-0200-000018000000}">
      <formula1>4</formula1>
    </dataValidation>
    <dataValidation type="date" operator="greaterThan" allowBlank="1" showInputMessage="1" showErrorMessage="1" error="Required start date can't be today or earlier._x000a__x000a_Please enter as DD/MM/YYYY" sqref="I34:I43" xr:uid="{00000000-0002-0000-0200-000019000000}">
      <formula1>TODAY()</formula1>
    </dataValidation>
    <dataValidation type="date" operator="equal" allowBlank="1" showInputMessage="1" showErrorMessage="1" sqref="D9" xr:uid="{00000000-0002-0000-0200-00001A000000}">
      <formula1>TODAY()</formula1>
    </dataValidation>
  </dataValidations>
  <printOptions horizontalCentered="1"/>
  <pageMargins left="0.25" right="0.25" top="0.75" bottom="0.75" header="0.3" footer="0.3"/>
  <pageSetup paperSize="9" scale="39" orientation="landscape" r:id="rId1"/>
  <headerFooter>
    <oddFooter>&amp;C&amp;1#&amp;"Calibri"&amp;8&amp;K737373KCOM Commercial in Confidence</oddFooter>
  </headerFooter>
  <rowBreaks count="3" manualBreakCount="3">
    <brk id="43" min="1" max="17" man="1"/>
    <brk id="44" max="16383" man="1"/>
    <brk id="85" min="1" max="17" man="1"/>
  </rowBreaks>
  <colBreaks count="4" manualBreakCount="4">
    <brk id="7" min="1" max="57" man="1"/>
    <brk id="7" min="71" max="113" man="1"/>
    <brk id="13" min="1" max="57" man="1"/>
    <brk id="13" min="71" max="1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39997558519241921"/>
    <pageSetUpPr fitToPage="1"/>
  </sheetPr>
  <dimension ref="A1:CG166"/>
  <sheetViews>
    <sheetView topLeftCell="A17" zoomScale="80" zoomScaleNormal="80" workbookViewId="0">
      <selection activeCell="I29" sqref="I29"/>
    </sheetView>
  </sheetViews>
  <sheetFormatPr defaultColWidth="0" defaultRowHeight="14.25" zeroHeight="1" x14ac:dyDescent="0.2"/>
  <cols>
    <col min="1" max="1" width="1.7109375" style="148" customWidth="1"/>
    <col min="2" max="2" width="2.28515625" style="148" customWidth="1"/>
    <col min="3" max="3" width="29.140625" style="148" customWidth="1"/>
    <col min="4" max="4" width="46.42578125" style="148" customWidth="1"/>
    <col min="5" max="5" width="46.7109375" style="148" customWidth="1"/>
    <col min="6" max="6" width="28.42578125" style="148" customWidth="1"/>
    <col min="7" max="7" width="28.7109375" style="148" customWidth="1"/>
    <col min="8" max="8" width="31" style="148" customWidth="1"/>
    <col min="9" max="9" width="26.42578125" style="148" customWidth="1"/>
    <col min="10" max="10" width="30.7109375" style="148" customWidth="1"/>
    <col min="11" max="11" width="21.85546875" style="148" customWidth="1"/>
    <col min="12" max="12" width="3.85546875" style="148" customWidth="1"/>
    <col min="13" max="13" width="5.140625" style="148" customWidth="1"/>
    <col min="14" max="14" width="1.85546875" style="148" hidden="1" customWidth="1"/>
    <col min="15" max="20" width="1.85546875" style="486" hidden="1" customWidth="1"/>
    <col min="21" max="38" width="1.85546875" style="148" hidden="1" customWidth="1"/>
    <col min="39" max="50" width="16.140625" style="148" hidden="1" customWidth="1"/>
    <col min="51" max="55" width="5.140625" style="148" hidden="1" customWidth="1"/>
    <col min="56" max="56" width="35.5703125" style="148" hidden="1" customWidth="1"/>
    <col min="57" max="60" width="16.140625" style="148" hidden="1" customWidth="1"/>
    <col min="61" max="61" width="57.85546875" style="148" hidden="1" customWidth="1"/>
    <col min="62" max="85" width="16.140625" style="148" hidden="1" customWidth="1"/>
    <col min="86" max="16384" width="1.85546875" style="148" hidden="1"/>
  </cols>
  <sheetData>
    <row r="1" spans="2:64" ht="12.75" customHeight="1" thickBot="1" x14ac:dyDescent="0.25"/>
    <row r="2" spans="2:64" ht="11.25" customHeight="1" thickTop="1" x14ac:dyDescent="0.2">
      <c r="B2" s="278"/>
      <c r="C2" s="279"/>
      <c r="D2" s="279"/>
      <c r="E2" s="279"/>
      <c r="F2" s="279"/>
      <c r="G2" s="279"/>
      <c r="H2" s="279"/>
      <c r="I2" s="279"/>
      <c r="J2" s="279"/>
      <c r="K2" s="279"/>
      <c r="L2" s="281"/>
    </row>
    <row r="3" spans="2:64" ht="40.5" x14ac:dyDescent="0.55000000000000004">
      <c r="B3" s="282"/>
      <c r="C3" s="275"/>
      <c r="E3" s="712" t="s">
        <v>1</v>
      </c>
      <c r="F3" s="490"/>
      <c r="G3" s="490"/>
      <c r="H3" s="490"/>
      <c r="I3" s="490"/>
      <c r="J3" s="275"/>
      <c r="K3" s="275"/>
      <c r="L3" s="284"/>
      <c r="AP3" s="488" t="s">
        <v>224</v>
      </c>
      <c r="AQ3" s="488"/>
      <c r="AR3" s="488"/>
      <c r="AS3" s="488"/>
      <c r="AT3" s="488"/>
      <c r="AU3" s="488"/>
      <c r="AV3" s="488"/>
      <c r="AW3" s="488"/>
      <c r="AX3" s="488"/>
      <c r="AY3" s="488"/>
      <c r="AZ3" s="488"/>
      <c r="BA3" s="488"/>
      <c r="BB3" s="488"/>
      <c r="BC3" s="488"/>
      <c r="BD3" s="488" t="s">
        <v>23</v>
      </c>
    </row>
    <row r="4" spans="2:64" x14ac:dyDescent="0.2">
      <c r="B4" s="282"/>
      <c r="C4" s="275"/>
      <c r="E4" s="713" t="s">
        <v>299</v>
      </c>
      <c r="F4" s="490"/>
      <c r="G4" s="490"/>
      <c r="H4" s="490"/>
      <c r="I4" s="490"/>
      <c r="J4" s="275"/>
      <c r="K4" s="275"/>
      <c r="L4" s="284"/>
    </row>
    <row r="5" spans="2:64" ht="16.5" customHeight="1" x14ac:dyDescent="0.2">
      <c r="B5" s="282"/>
      <c r="C5" s="275"/>
      <c r="E5" s="714" t="s">
        <v>264</v>
      </c>
      <c r="F5" s="501"/>
      <c r="G5" s="501"/>
      <c r="H5" s="501"/>
      <c r="I5" s="501"/>
      <c r="K5" s="275"/>
      <c r="L5" s="284"/>
      <c r="AP5" s="286" t="s">
        <v>245</v>
      </c>
      <c r="AQ5" s="286"/>
      <c r="AR5" s="286"/>
      <c r="AS5" s="286"/>
      <c r="AT5" s="286"/>
      <c r="AU5" s="286"/>
      <c r="AV5" s="286"/>
      <c r="AW5" s="286"/>
      <c r="AX5" s="286"/>
      <c r="BD5" s="286"/>
      <c r="BE5" s="286"/>
      <c r="BF5" s="286"/>
      <c r="BG5" s="286"/>
      <c r="BH5" s="286"/>
      <c r="BI5" s="286"/>
      <c r="BJ5" s="286"/>
      <c r="BK5" s="286"/>
      <c r="BL5" s="286"/>
    </row>
    <row r="6" spans="2:64" x14ac:dyDescent="0.2">
      <c r="B6" s="282"/>
      <c r="C6" s="275"/>
      <c r="D6" s="501"/>
      <c r="E6" s="501"/>
      <c r="F6" s="501"/>
      <c r="G6" s="501"/>
      <c r="H6" s="501"/>
      <c r="I6" s="501"/>
      <c r="K6" s="275"/>
      <c r="L6" s="284"/>
      <c r="AP6" s="475">
        <f>WORKDAY(D9,42)</f>
        <v>59</v>
      </c>
    </row>
    <row r="7" spans="2:64" ht="7.5" customHeight="1" x14ac:dyDescent="0.2">
      <c r="B7" s="282"/>
      <c r="C7" s="275"/>
      <c r="D7" s="275"/>
      <c r="E7" s="275"/>
      <c r="F7" s="275"/>
      <c r="G7" s="275"/>
      <c r="H7" s="275"/>
      <c r="I7" s="275"/>
      <c r="K7" s="275"/>
      <c r="L7" s="284"/>
    </row>
    <row r="8" spans="2:64" ht="7.5" customHeight="1" x14ac:dyDescent="0.2">
      <c r="B8" s="282"/>
      <c r="C8" s="275"/>
      <c r="D8" s="275"/>
      <c r="E8" s="275"/>
      <c r="F8" s="275"/>
      <c r="G8" s="275"/>
      <c r="H8" s="275"/>
      <c r="I8" s="715"/>
      <c r="K8" s="275"/>
      <c r="L8" s="284"/>
    </row>
    <row r="9" spans="2:64" ht="15" x14ac:dyDescent="0.2">
      <c r="B9" s="282"/>
      <c r="C9" s="927" t="s">
        <v>0</v>
      </c>
      <c r="D9" s="716"/>
      <c r="E9" s="717"/>
      <c r="F9" s="717"/>
      <c r="G9" s="718"/>
      <c r="H9" s="718"/>
      <c r="I9" s="275"/>
      <c r="J9" s="275"/>
      <c r="K9" s="275"/>
      <c r="L9" s="284"/>
    </row>
    <row r="10" spans="2:64" x14ac:dyDescent="0.2">
      <c r="B10" s="282"/>
      <c r="C10" s="275"/>
      <c r="D10" s="275"/>
      <c r="E10" s="516"/>
      <c r="F10" s="516"/>
      <c r="G10" s="275"/>
      <c r="H10" s="275"/>
      <c r="I10" s="275"/>
      <c r="J10" s="275"/>
      <c r="K10" s="275"/>
      <c r="L10" s="284"/>
      <c r="BD10" s="569" t="s">
        <v>199</v>
      </c>
    </row>
    <row r="11" spans="2:64" ht="17.25" customHeight="1" x14ac:dyDescent="0.2">
      <c r="B11" s="282"/>
      <c r="C11" s="928" t="s">
        <v>6</v>
      </c>
      <c r="D11" s="929"/>
      <c r="E11" s="363"/>
      <c r="F11" s="363"/>
      <c r="G11" s="363"/>
      <c r="H11" s="363"/>
      <c r="I11" s="363"/>
      <c r="J11" s="363"/>
      <c r="K11" s="363"/>
      <c r="L11" s="284"/>
      <c r="AR11" s="486" t="s">
        <v>161</v>
      </c>
      <c r="AS11" s="486" t="s">
        <v>162</v>
      </c>
      <c r="AT11" s="486" t="s">
        <v>163</v>
      </c>
      <c r="AU11" s="486" t="s">
        <v>164</v>
      </c>
      <c r="AV11" s="486" t="s">
        <v>165</v>
      </c>
      <c r="BD11" s="148" t="s">
        <v>197</v>
      </c>
    </row>
    <row r="12" spans="2:64" x14ac:dyDescent="0.2">
      <c r="B12" s="282"/>
      <c r="C12" s="956" t="s">
        <v>3</v>
      </c>
      <c r="D12" s="309" t="s">
        <v>265</v>
      </c>
      <c r="E12" s="364"/>
      <c r="F12" s="364"/>
      <c r="G12" s="364"/>
      <c r="H12" s="364"/>
      <c r="I12" s="719"/>
      <c r="J12" s="719"/>
      <c r="K12" s="719"/>
      <c r="L12" s="284"/>
      <c r="AP12" s="148">
        <f>IF(D20="",1,2)</f>
        <v>1</v>
      </c>
      <c r="AR12" s="486">
        <f>J20*10</f>
        <v>0</v>
      </c>
      <c r="AS12" s="486">
        <f>E23</f>
        <v>0</v>
      </c>
      <c r="AT12" s="486">
        <f>AR12-AS12</f>
        <v>0</v>
      </c>
      <c r="AU12" s="486">
        <f>IF($AT$12&gt;0,0,($AT$12/10)*11)</f>
        <v>0</v>
      </c>
      <c r="AV12" s="486">
        <f>IF(AT12&gt;0,0,(AT12/10)*(42/12))</f>
        <v>0</v>
      </c>
      <c r="BD12" s="148" t="s">
        <v>198</v>
      </c>
    </row>
    <row r="13" spans="2:64" ht="20.25" customHeight="1" x14ac:dyDescent="0.2">
      <c r="B13" s="282"/>
      <c r="C13" s="956" t="s">
        <v>40</v>
      </c>
      <c r="D13" s="309"/>
      <c r="E13" s="364"/>
      <c r="I13" s="928" t="s">
        <v>266</v>
      </c>
      <c r="J13" s="929"/>
      <c r="K13" s="717"/>
      <c r="L13" s="284"/>
    </row>
    <row r="14" spans="2:64" ht="20.25" customHeight="1" x14ac:dyDescent="0.2">
      <c r="B14" s="282"/>
      <c r="C14" s="956" t="s">
        <v>4</v>
      </c>
      <c r="D14" s="309"/>
      <c r="E14" s="364"/>
      <c r="I14" s="958" t="s">
        <v>210</v>
      </c>
      <c r="J14" s="314" t="s">
        <v>265</v>
      </c>
      <c r="K14" s="717"/>
      <c r="L14" s="284"/>
      <c r="BD14" s="148" t="s">
        <v>58</v>
      </c>
    </row>
    <row r="15" spans="2:64" ht="20.25" customHeight="1" x14ac:dyDescent="0.2">
      <c r="B15" s="282"/>
      <c r="C15" s="956" t="s">
        <v>5</v>
      </c>
      <c r="D15" s="315"/>
      <c r="E15" s="364"/>
      <c r="I15" s="959" t="s">
        <v>211</v>
      </c>
      <c r="J15" s="317" t="s">
        <v>265</v>
      </c>
      <c r="K15" s="717"/>
      <c r="L15" s="284"/>
      <c r="BD15" s="148" t="s">
        <v>166</v>
      </c>
      <c r="BE15" s="148">
        <v>131</v>
      </c>
    </row>
    <row r="16" spans="2:64" s="489" customFormat="1" ht="20.25" customHeight="1" x14ac:dyDescent="0.2">
      <c r="B16" s="282"/>
      <c r="C16" s="957" t="s">
        <v>111</v>
      </c>
      <c r="D16" s="318" t="s">
        <v>283</v>
      </c>
      <c r="E16" s="364"/>
      <c r="F16" s="148"/>
      <c r="G16" s="148"/>
      <c r="H16" s="148"/>
      <c r="I16" s="959" t="s">
        <v>212</v>
      </c>
      <c r="J16" s="317" t="s">
        <v>265</v>
      </c>
      <c r="K16" s="719"/>
      <c r="L16" s="284"/>
      <c r="O16" s="720"/>
      <c r="P16" s="720"/>
      <c r="Q16" s="720"/>
      <c r="R16" s="720"/>
      <c r="S16" s="720"/>
      <c r="T16" s="720"/>
      <c r="X16" s="148"/>
      <c r="Y16" s="148"/>
      <c r="Z16" s="148"/>
      <c r="AA16" s="148"/>
      <c r="AB16" s="148"/>
      <c r="AC16" s="148"/>
      <c r="AD16" s="148"/>
      <c r="AP16" s="638" t="s">
        <v>215</v>
      </c>
      <c r="AQ16" s="638" t="s">
        <v>214</v>
      </c>
      <c r="AR16" s="638" t="s">
        <v>215</v>
      </c>
      <c r="AS16" s="638" t="s">
        <v>214</v>
      </c>
      <c r="AT16" s="638" t="s">
        <v>216</v>
      </c>
      <c r="BD16" s="148" t="s">
        <v>167</v>
      </c>
      <c r="BE16" s="148">
        <v>30</v>
      </c>
    </row>
    <row r="17" spans="2:62" ht="20.25" customHeight="1" x14ac:dyDescent="0.2">
      <c r="B17" s="319"/>
      <c r="C17" s="275"/>
      <c r="D17" s="275"/>
      <c r="E17" s="275"/>
      <c r="F17" s="275"/>
      <c r="G17" s="275"/>
      <c r="H17" s="275"/>
      <c r="I17" s="275"/>
      <c r="J17" s="275"/>
      <c r="K17" s="275"/>
      <c r="L17" s="284"/>
      <c r="X17" s="511"/>
      <c r="Y17" s="636"/>
      <c r="AP17" s="721">
        <f>IF(OR(H29="",H29="No"),1,2)</f>
        <v>1</v>
      </c>
      <c r="AQ17" s="721">
        <f>IF(OR(I29="",I29="No Barring Required"),1,2)</f>
        <v>1</v>
      </c>
      <c r="AR17" s="721">
        <f>IF(AP17=1,0,12)</f>
        <v>0</v>
      </c>
      <c r="AS17" s="721">
        <f>IF(AQ17=1,0,12)</f>
        <v>0</v>
      </c>
      <c r="AT17" s="721">
        <f>SUM(AR17:AS17)</f>
        <v>0</v>
      </c>
    </row>
    <row r="18" spans="2:62" ht="20.25" customHeight="1" x14ac:dyDescent="0.2">
      <c r="B18" s="319"/>
      <c r="C18" s="1000" t="s">
        <v>7</v>
      </c>
      <c r="D18" s="909"/>
      <c r="E18" s="909"/>
      <c r="F18" s="909"/>
      <c r="G18" s="909"/>
      <c r="H18" s="909"/>
      <c r="I18" s="909"/>
      <c r="J18" s="910"/>
      <c r="K18" s="364"/>
      <c r="L18" s="284"/>
      <c r="X18" s="563"/>
      <c r="Y18" s="563"/>
      <c r="AC18" s="561"/>
    </row>
    <row r="19" spans="2:62" ht="39" customHeight="1" x14ac:dyDescent="0.2">
      <c r="B19" s="319"/>
      <c r="C19" s="960" t="s">
        <v>267</v>
      </c>
      <c r="D19" s="961" t="s">
        <v>268</v>
      </c>
      <c r="E19" s="962" t="s">
        <v>142</v>
      </c>
      <c r="F19" s="948" t="s">
        <v>253</v>
      </c>
      <c r="G19" s="948" t="s">
        <v>47</v>
      </c>
      <c r="H19" s="947" t="s">
        <v>48</v>
      </c>
      <c r="I19" s="948" t="s">
        <v>89</v>
      </c>
      <c r="J19" s="952" t="s">
        <v>292</v>
      </c>
      <c r="K19" s="623"/>
      <c r="L19" s="284"/>
      <c r="X19" s="619"/>
      <c r="Y19" s="619"/>
      <c r="AD19" s="561"/>
      <c r="AP19" s="639" t="s">
        <v>76</v>
      </c>
      <c r="AQ19" s="495" t="s">
        <v>77</v>
      </c>
      <c r="AR19" s="548" t="s">
        <v>17</v>
      </c>
      <c r="AS19" s="498" t="s">
        <v>107</v>
      </c>
      <c r="BD19" s="493" t="s">
        <v>80</v>
      </c>
    </row>
    <row r="20" spans="2:62" ht="19.5" customHeight="1" x14ac:dyDescent="0.2">
      <c r="B20" s="710">
        <v>1</v>
      </c>
      <c r="C20" s="722"/>
      <c r="D20" s="723"/>
      <c r="E20" s="724"/>
      <c r="F20" s="722"/>
      <c r="G20" s="554"/>
      <c r="H20" s="309"/>
      <c r="I20" s="725"/>
      <c r="J20" s="726"/>
      <c r="K20" s="364"/>
      <c r="L20" s="284"/>
      <c r="X20" s="619"/>
      <c r="Y20" s="619"/>
      <c r="AP20" s="559">
        <f>IF(F29="",1,2)</f>
        <v>1</v>
      </c>
      <c r="AQ20" s="503">
        <f>IF(G29="",1,2)</f>
        <v>1</v>
      </c>
      <c r="AR20" s="557">
        <f>IF(H29="",1,2)</f>
        <v>1</v>
      </c>
      <c r="AS20" s="558">
        <f>IF(I29="",1,2)</f>
        <v>1</v>
      </c>
      <c r="BD20" s="489" t="s">
        <v>84</v>
      </c>
    </row>
    <row r="21" spans="2:62" ht="16.5" customHeight="1" x14ac:dyDescent="0.2">
      <c r="B21" s="711"/>
      <c r="C21" s="727"/>
      <c r="D21" s="727"/>
      <c r="E21" s="727"/>
      <c r="F21" s="727"/>
      <c r="G21" s="727"/>
      <c r="H21" s="727"/>
      <c r="I21" s="727"/>
      <c r="J21" s="727"/>
      <c r="K21" s="728"/>
      <c r="L21" s="284"/>
      <c r="X21" s="619"/>
      <c r="Y21" s="619"/>
      <c r="BD21" s="489" t="s">
        <v>11</v>
      </c>
    </row>
    <row r="22" spans="2:62" ht="36.75" customHeight="1" x14ac:dyDescent="0.2">
      <c r="B22" s="710"/>
      <c r="C22" s="948" t="s">
        <v>118</v>
      </c>
      <c r="D22" s="948" t="s">
        <v>119</v>
      </c>
      <c r="E22" s="948" t="s">
        <v>252</v>
      </c>
      <c r="F22" s="948" t="s">
        <v>93</v>
      </c>
      <c r="G22" s="952" t="s">
        <v>19</v>
      </c>
      <c r="H22" s="952" t="s">
        <v>83</v>
      </c>
      <c r="I22" s="952" t="s">
        <v>60</v>
      </c>
      <c r="J22" s="727"/>
      <c r="K22" s="364"/>
      <c r="L22" s="284"/>
      <c r="X22" s="619"/>
      <c r="Y22" s="619"/>
      <c r="BD22" s="511" t="s">
        <v>12</v>
      </c>
    </row>
    <row r="23" spans="2:62" ht="17.25" customHeight="1" x14ac:dyDescent="0.2">
      <c r="B23" s="709">
        <v>1</v>
      </c>
      <c r="C23" s="729"/>
      <c r="D23" s="729"/>
      <c r="E23" s="729"/>
      <c r="F23" s="729"/>
      <c r="G23" s="730" t="str">
        <f>IF(E20="","","3 Months")</f>
        <v/>
      </c>
      <c r="H23" s="731"/>
      <c r="I23" s="732" t="str">
        <f>IF(AND(AP12=1),"",IF($D$9="","Input Date Above",IF(H23="","Start Date Required",IF(H23&gt;=AP6,H23,IF(H23&lt;AP6,AP6)))))</f>
        <v/>
      </c>
      <c r="J23" s="624"/>
      <c r="K23" s="275"/>
      <c r="L23" s="284"/>
      <c r="X23" s="619"/>
      <c r="Y23" s="619"/>
      <c r="AP23" s="733" t="s">
        <v>95</v>
      </c>
      <c r="AQ23" s="734"/>
      <c r="BD23" s="493" t="s">
        <v>81</v>
      </c>
    </row>
    <row r="24" spans="2:62" ht="17.25" customHeight="1" x14ac:dyDescent="0.2">
      <c r="B24" s="282"/>
      <c r="C24" s="735"/>
      <c r="D24" s="735"/>
      <c r="E24" s="735"/>
      <c r="F24" s="735"/>
      <c r="G24" s="736"/>
      <c r="H24" s="736"/>
      <c r="I24" s="736"/>
      <c r="J24" s="490"/>
      <c r="K24" s="275"/>
      <c r="L24" s="284"/>
      <c r="X24" s="737"/>
      <c r="Y24" s="737"/>
      <c r="AP24" s="350" t="str">
        <f>IF(OR(I29=$BD$24,I29=""),BD10,IF(OR(I29=$BD$25,I29=$BD$26),BD11,BD12))</f>
        <v xml:space="preserve">-                     </v>
      </c>
      <c r="AQ24" s="738"/>
      <c r="AR24" s="561">
        <f>IF(J29="",1,2)</f>
        <v>1</v>
      </c>
      <c r="BD24" s="489" t="s">
        <v>84</v>
      </c>
      <c r="BE24" s="148" t="s">
        <v>137</v>
      </c>
      <c r="BF24" s="148" t="s">
        <v>137</v>
      </c>
    </row>
    <row r="25" spans="2:62" ht="17.25" customHeight="1" x14ac:dyDescent="0.2">
      <c r="B25" s="282"/>
      <c r="J25" s="275"/>
      <c r="K25" s="275"/>
      <c r="L25" s="284"/>
      <c r="X25" s="737"/>
      <c r="Y25" s="737"/>
      <c r="AP25" s="300"/>
      <c r="AQ25" s="739"/>
      <c r="BD25" s="489" t="s">
        <v>79</v>
      </c>
      <c r="BE25" s="148" t="s">
        <v>137</v>
      </c>
      <c r="BF25" s="148" t="s">
        <v>137</v>
      </c>
    </row>
    <row r="26" spans="2:62" ht="17.25" customHeight="1" x14ac:dyDescent="0.25">
      <c r="B26" s="282"/>
      <c r="C26" s="996" t="s">
        <v>287</v>
      </c>
      <c r="D26" s="997"/>
      <c r="E26" s="997"/>
      <c r="F26" s="996"/>
      <c r="G26" s="997"/>
      <c r="H26" s="998"/>
      <c r="I26" s="999"/>
      <c r="J26" s="999"/>
      <c r="K26" s="275"/>
      <c r="L26" s="284"/>
      <c r="X26" s="737"/>
      <c r="Y26" s="737"/>
      <c r="AP26" s="300"/>
      <c r="AQ26" s="739"/>
      <c r="BD26" s="521" t="s">
        <v>15</v>
      </c>
      <c r="BE26" s="148">
        <v>12</v>
      </c>
      <c r="BF26" s="148">
        <v>0</v>
      </c>
    </row>
    <row r="27" spans="2:62" ht="17.25" customHeight="1" x14ac:dyDescent="0.2">
      <c r="B27" s="282"/>
      <c r="C27" s="963" t="s">
        <v>276</v>
      </c>
      <c r="D27" s="963" t="s">
        <v>10</v>
      </c>
      <c r="E27" s="963" t="s">
        <v>274</v>
      </c>
      <c r="F27" s="964" t="s">
        <v>78</v>
      </c>
      <c r="G27" s="965"/>
      <c r="H27" s="966" t="s">
        <v>106</v>
      </c>
      <c r="I27" s="967"/>
      <c r="J27" s="968"/>
      <c r="K27" s="275"/>
      <c r="L27" s="284"/>
      <c r="X27" s="737"/>
      <c r="Y27" s="737"/>
      <c r="AP27" s="300"/>
      <c r="AQ27" s="739"/>
      <c r="BD27" s="521" t="s">
        <v>108</v>
      </c>
      <c r="BE27" s="148">
        <v>12</v>
      </c>
      <c r="BF27" s="148">
        <f>18/12</f>
        <v>1.5</v>
      </c>
      <c r="BI27" s="740" t="s">
        <v>277</v>
      </c>
      <c r="BJ27" s="741"/>
    </row>
    <row r="28" spans="2:62" ht="31.5" customHeight="1" x14ac:dyDescent="0.2">
      <c r="B28" s="282"/>
      <c r="C28" s="969"/>
      <c r="D28" s="969"/>
      <c r="E28" s="969"/>
      <c r="F28" s="970" t="s">
        <v>76</v>
      </c>
      <c r="G28" s="971" t="s">
        <v>77</v>
      </c>
      <c r="H28" s="951" t="s">
        <v>17</v>
      </c>
      <c r="I28" s="951" t="s">
        <v>288</v>
      </c>
      <c r="J28" s="972" t="s">
        <v>95</v>
      </c>
      <c r="K28" s="275"/>
      <c r="L28" s="284"/>
      <c r="X28" s="737"/>
      <c r="Y28" s="737"/>
      <c r="AP28" s="300"/>
      <c r="AQ28" s="739"/>
      <c r="BD28" s="521" t="s">
        <v>16</v>
      </c>
      <c r="BE28" s="148">
        <v>12</v>
      </c>
      <c r="BF28" s="148">
        <f>18/12</f>
        <v>1.5</v>
      </c>
      <c r="BI28" s="200" t="s">
        <v>278</v>
      </c>
      <c r="BJ28" s="200"/>
    </row>
    <row r="29" spans="2:62" ht="17.25" customHeight="1" x14ac:dyDescent="0.2">
      <c r="B29" s="709">
        <v>1</v>
      </c>
      <c r="C29" s="409" t="s">
        <v>11</v>
      </c>
      <c r="D29" s="395"/>
      <c r="E29" s="395"/>
      <c r="F29" s="395"/>
      <c r="G29" s="742"/>
      <c r="H29" s="743"/>
      <c r="I29" s="744"/>
      <c r="J29" s="334"/>
      <c r="K29" s="275"/>
      <c r="L29" s="284"/>
      <c r="X29" s="737"/>
      <c r="Y29" s="737"/>
      <c r="AP29" s="300"/>
      <c r="AQ29" s="739"/>
      <c r="BI29" s="200"/>
      <c r="BJ29" s="200"/>
    </row>
    <row r="30" spans="2:62" ht="17.25" customHeight="1" thickBot="1" x14ac:dyDescent="0.25">
      <c r="B30" s="709"/>
      <c r="L30" s="284"/>
      <c r="X30" s="737"/>
      <c r="Y30" s="737"/>
      <c r="AP30" s="358"/>
      <c r="AQ30" s="358"/>
      <c r="BD30" s="146" t="s">
        <v>283</v>
      </c>
      <c r="BE30" s="534">
        <v>17.11</v>
      </c>
      <c r="BI30" s="201"/>
      <c r="BJ30" s="201"/>
    </row>
    <row r="31" spans="2:62" ht="36" customHeight="1" x14ac:dyDescent="0.2">
      <c r="B31" s="709"/>
      <c r="C31" s="932" t="s">
        <v>104</v>
      </c>
      <c r="D31" s="930"/>
      <c r="E31" s="930"/>
      <c r="F31" s="930"/>
      <c r="G31" s="930"/>
      <c r="H31" s="930"/>
      <c r="I31" s="930"/>
      <c r="J31" s="931"/>
      <c r="L31" s="284"/>
      <c r="X31" s="737"/>
      <c r="Y31" s="737"/>
      <c r="AP31" s="358"/>
      <c r="AQ31" s="358"/>
      <c r="BD31" s="146"/>
      <c r="BE31" s="534"/>
      <c r="BI31" s="147"/>
      <c r="BJ31" s="198" t="s">
        <v>279</v>
      </c>
    </row>
    <row r="32" spans="2:62" ht="34.5" customHeight="1" thickBot="1" x14ac:dyDescent="0.25">
      <c r="B32" s="709"/>
      <c r="C32" s="952" t="s">
        <v>97</v>
      </c>
      <c r="D32" s="973" t="s">
        <v>98</v>
      </c>
      <c r="E32" s="951" t="s">
        <v>99</v>
      </c>
      <c r="F32" s="952" t="s">
        <v>254</v>
      </c>
      <c r="G32" s="951" t="s">
        <v>100</v>
      </c>
      <c r="H32" s="951" t="s">
        <v>101</v>
      </c>
      <c r="I32" s="951" t="s">
        <v>102</v>
      </c>
      <c r="J32" s="952" t="s">
        <v>103</v>
      </c>
      <c r="L32" s="284"/>
      <c r="X32" s="737"/>
      <c r="Y32" s="737"/>
      <c r="AP32" s="358"/>
      <c r="AQ32" s="358"/>
      <c r="BD32" s="146"/>
      <c r="BE32" s="534"/>
      <c r="BI32" s="141" t="s">
        <v>280</v>
      </c>
      <c r="BJ32" s="199"/>
    </row>
    <row r="33" spans="2:62" ht="17.25" customHeight="1" x14ac:dyDescent="0.2">
      <c r="B33" s="709">
        <v>1</v>
      </c>
      <c r="C33" s="599"/>
      <c r="D33" s="745"/>
      <c r="E33" s="552"/>
      <c r="F33" s="745"/>
      <c r="G33" s="384"/>
      <c r="H33" s="552"/>
      <c r="I33" s="552"/>
      <c r="J33" s="745"/>
      <c r="K33" s="275"/>
      <c r="L33" s="284"/>
      <c r="X33" s="737"/>
      <c r="Y33" s="737"/>
      <c r="AP33" s="358"/>
      <c r="AQ33" s="358"/>
      <c r="BD33" s="146"/>
      <c r="BE33" s="534"/>
      <c r="BI33" s="413"/>
      <c r="BJ33" s="137" t="s">
        <v>281</v>
      </c>
    </row>
    <row r="34" spans="2:62" ht="17.25" customHeight="1" thickBot="1" x14ac:dyDescent="0.25">
      <c r="B34" s="709"/>
      <c r="K34" s="746"/>
      <c r="L34" s="284"/>
      <c r="X34" s="737"/>
      <c r="Y34" s="737"/>
      <c r="AP34" s="358"/>
      <c r="AQ34" s="358"/>
      <c r="BD34" s="146"/>
      <c r="BE34" s="534"/>
      <c r="BI34" s="747"/>
      <c r="BJ34" s="142" t="s">
        <v>282</v>
      </c>
    </row>
    <row r="35" spans="2:62" ht="17.25" customHeight="1" thickBot="1" x14ac:dyDescent="0.25">
      <c r="B35" s="709"/>
      <c r="L35" s="284"/>
      <c r="X35" s="737"/>
      <c r="Y35" s="737"/>
      <c r="AP35" s="358"/>
      <c r="AQ35" s="358"/>
      <c r="BI35" s="143" t="s">
        <v>283</v>
      </c>
      <c r="BJ35" s="144">
        <v>17.11</v>
      </c>
    </row>
    <row r="36" spans="2:62" ht="17.25" customHeight="1" thickBot="1" x14ac:dyDescent="0.25">
      <c r="B36" s="709"/>
      <c r="C36" s="1001" t="s">
        <v>130</v>
      </c>
      <c r="D36" s="1002"/>
      <c r="E36" s="1002"/>
      <c r="F36" s="1002"/>
      <c r="G36" s="1002"/>
      <c r="H36" s="1002"/>
      <c r="I36" s="1002"/>
      <c r="J36" s="1002"/>
      <c r="K36" s="1003"/>
      <c r="L36" s="284"/>
      <c r="X36" s="737"/>
      <c r="Y36" s="737"/>
      <c r="AP36" s="358"/>
      <c r="AQ36" s="358"/>
      <c r="BI36" s="145" t="s">
        <v>284</v>
      </c>
      <c r="BJ36" s="144">
        <v>30.04</v>
      </c>
    </row>
    <row r="37" spans="2:62" ht="17.25" customHeight="1" thickBot="1" x14ac:dyDescent="0.25">
      <c r="B37" s="709"/>
      <c r="C37" s="974" t="s">
        <v>131</v>
      </c>
      <c r="D37" s="975"/>
      <c r="E37" s="975"/>
      <c r="F37" s="975"/>
      <c r="G37" s="975"/>
      <c r="H37" s="975"/>
      <c r="I37" s="976"/>
      <c r="J37" s="977" t="s">
        <v>42</v>
      </c>
      <c r="K37" s="978"/>
      <c r="L37" s="284"/>
      <c r="X37" s="737"/>
      <c r="Y37" s="737"/>
      <c r="AP37" s="358"/>
      <c r="AQ37" s="358"/>
      <c r="BD37" s="148" t="s">
        <v>155</v>
      </c>
      <c r="BI37" s="145" t="s">
        <v>285</v>
      </c>
      <c r="BJ37" s="144">
        <v>17.11</v>
      </c>
    </row>
    <row r="38" spans="2:62" ht="33.75" customHeight="1" x14ac:dyDescent="0.2">
      <c r="B38" s="709"/>
      <c r="C38" s="951" t="s">
        <v>9</v>
      </c>
      <c r="D38" s="951" t="s">
        <v>10</v>
      </c>
      <c r="E38" s="951" t="s">
        <v>135</v>
      </c>
      <c r="F38" s="952" t="s">
        <v>134</v>
      </c>
      <c r="G38" s="952" t="s">
        <v>44</v>
      </c>
      <c r="H38" s="951" t="s">
        <v>291</v>
      </c>
      <c r="I38" s="953" t="s">
        <v>150</v>
      </c>
      <c r="J38" s="951" t="s">
        <v>58</v>
      </c>
      <c r="K38" s="952" t="s">
        <v>275</v>
      </c>
      <c r="L38" s="284"/>
      <c r="X38" s="737"/>
      <c r="Y38" s="737"/>
      <c r="AP38" s="358"/>
      <c r="AQ38" s="358"/>
      <c r="BD38" s="148" t="s">
        <v>154</v>
      </c>
      <c r="BI38" s="562"/>
      <c r="BJ38" s="562"/>
    </row>
    <row r="39" spans="2:62" ht="17.25" customHeight="1" x14ac:dyDescent="0.2">
      <c r="B39" s="709">
        <v>1</v>
      </c>
      <c r="C39" s="633" t="str">
        <f>IF(E20="","",IF(AND(AP20=2,AQ20=2),0,""))</f>
        <v/>
      </c>
      <c r="D39" s="633" t="str">
        <f>IF(E20="","",IF(J20="","Quantity Needed",IF(D29=$BD$21,3*J20,IF(D29=$BD$22,"-","-"))))</f>
        <v/>
      </c>
      <c r="E39" s="633" t="str">
        <f>IF(E20="","",IF(AND(H29="",I29=""),"-",IF(J20="","Quantity Needed",IF(AT17=0,"-",AT17*1))))</f>
        <v/>
      </c>
      <c r="F39" s="634" t="str">
        <f>IF(E20="","",IF(I29="","-",IF(J20="","Quantity Needed",(VLOOKUP(I29,$BD$24:$BF$28,3,FALSE)))))</f>
        <v/>
      </c>
      <c r="G39" s="748" t="str">
        <f>IF(E20="","",IF(C29="Yes",$BJ$37*J20,IF(J20="","Quantity Needed",IF($D$16="","-",VLOOKUP($D$16,$BD$30:$BE$34,2,FALSE)*J20))))</f>
        <v/>
      </c>
      <c r="H39" s="633" t="str">
        <f>IF(E20="","",IF(E23="","-",IF(J20="","Quantity Needed",210-AU12)))</f>
        <v/>
      </c>
      <c r="I39" s="633" t="str">
        <f>IF(E20="","",IF(J20="","Quantity Needed",IF(E23="","-",IF(AV12=0,0,-AV12))))</f>
        <v/>
      </c>
      <c r="J39" s="633" t="str">
        <f>IF(E20="","",IF(J20="","Quantity Needed",AW90))</f>
        <v/>
      </c>
      <c r="K39" s="634" t="str">
        <f>IF(E20="","",IF(J20="","Quantity Needed",AX90))</f>
        <v/>
      </c>
      <c r="L39" s="284"/>
      <c r="X39" s="737"/>
      <c r="Y39" s="737"/>
      <c r="AP39" s="358"/>
      <c r="AQ39" s="358"/>
      <c r="BI39" s="146" t="s">
        <v>286</v>
      </c>
      <c r="BJ39" s="562"/>
    </row>
    <row r="40" spans="2:62" ht="6.75" customHeight="1" x14ac:dyDescent="0.2">
      <c r="B40" s="282"/>
      <c r="L40" s="284"/>
      <c r="X40" s="737"/>
      <c r="Y40" s="737"/>
      <c r="AP40" s="358"/>
      <c r="AQ40" s="358"/>
      <c r="BD40" s="148" t="s">
        <v>156</v>
      </c>
    </row>
    <row r="41" spans="2:62" ht="17.25" customHeight="1" x14ac:dyDescent="0.2">
      <c r="B41" s="282"/>
      <c r="C41" s="749" t="s">
        <v>82</v>
      </c>
      <c r="D41" s="750"/>
      <c r="E41" s="750"/>
      <c r="F41" s="750"/>
      <c r="G41" s="751"/>
      <c r="H41" s="750"/>
      <c r="I41" s="750"/>
      <c r="J41" s="275"/>
      <c r="L41" s="284"/>
      <c r="X41" s="737"/>
      <c r="Y41" s="737"/>
      <c r="AP41" s="358"/>
      <c r="AQ41" s="358"/>
      <c r="BD41" s="148" t="s">
        <v>157</v>
      </c>
    </row>
    <row r="42" spans="2:62" ht="17.25" customHeight="1" x14ac:dyDescent="0.2">
      <c r="B42" s="282"/>
      <c r="C42" s="749" t="s">
        <v>88</v>
      </c>
      <c r="L42" s="284"/>
      <c r="X42" s="619"/>
      <c r="Y42" s="619"/>
      <c r="AP42" s="358"/>
      <c r="AQ42" s="358"/>
    </row>
    <row r="43" spans="2:62" ht="19.5" customHeight="1" x14ac:dyDescent="0.2">
      <c r="B43" s="282"/>
      <c r="C43" s="749" t="s">
        <v>87</v>
      </c>
      <c r="L43" s="284"/>
      <c r="X43" s="619"/>
      <c r="Y43" s="619"/>
      <c r="AP43" s="358"/>
      <c r="AQ43" s="358"/>
    </row>
    <row r="44" spans="2:62" ht="17.25" customHeight="1" x14ac:dyDescent="0.2">
      <c r="B44" s="282"/>
      <c r="C44" s="749" t="s">
        <v>289</v>
      </c>
      <c r="L44" s="284"/>
      <c r="X44" s="619"/>
      <c r="Y44" s="619"/>
      <c r="AE44" s="362"/>
      <c r="AP44" s="358"/>
      <c r="AQ44" s="358"/>
      <c r="BD44" s="148" t="s">
        <v>34</v>
      </c>
    </row>
    <row r="45" spans="2:62" ht="13.5" customHeight="1" thickBot="1" x14ac:dyDescent="0.25">
      <c r="B45" s="438"/>
      <c r="C45" s="439"/>
      <c r="D45" s="439"/>
      <c r="E45" s="439"/>
      <c r="F45" s="439"/>
      <c r="G45" s="439"/>
      <c r="H45" s="439"/>
      <c r="I45" s="439"/>
      <c r="J45" s="439"/>
      <c r="K45" s="439"/>
      <c r="L45" s="441"/>
      <c r="T45" s="512"/>
      <c r="X45" s="619"/>
      <c r="Y45" s="619"/>
      <c r="AE45" s="752"/>
      <c r="AP45" s="358"/>
      <c r="AQ45" s="358"/>
      <c r="BD45" s="148" t="s">
        <v>158</v>
      </c>
    </row>
    <row r="46" spans="2:62" ht="17.25" customHeight="1" thickTop="1" x14ac:dyDescent="0.2">
      <c r="B46" s="753"/>
      <c r="C46" s="279"/>
      <c r="D46" s="279"/>
      <c r="E46" s="279"/>
      <c r="F46" s="279"/>
      <c r="G46" s="279"/>
      <c r="H46" s="279"/>
      <c r="I46" s="279"/>
      <c r="J46" s="279"/>
      <c r="K46" s="279"/>
      <c r="L46" s="754"/>
      <c r="T46" s="755"/>
      <c r="Y46" s="275"/>
      <c r="AE46" s="752"/>
      <c r="AP46" s="358"/>
      <c r="AQ46" s="358"/>
    </row>
    <row r="47" spans="2:62" ht="17.25" hidden="1" customHeight="1" thickBot="1" x14ac:dyDescent="0.25">
      <c r="B47" s="275"/>
      <c r="C47" s="275"/>
      <c r="D47" s="275"/>
      <c r="E47" s="275"/>
      <c r="F47" s="275"/>
      <c r="G47" s="275"/>
      <c r="H47" s="275"/>
      <c r="I47" s="275"/>
      <c r="J47" s="275"/>
      <c r="K47" s="275"/>
      <c r="L47" s="275"/>
      <c r="AE47" s="752"/>
      <c r="AP47" s="358"/>
      <c r="AQ47" s="358"/>
      <c r="BD47" s="311" t="s">
        <v>221</v>
      </c>
    </row>
    <row r="48" spans="2:62" ht="17.25" hidden="1" customHeight="1" thickTop="1" x14ac:dyDescent="0.2">
      <c r="B48" s="442"/>
      <c r="C48" s="443"/>
      <c r="D48" s="443"/>
      <c r="E48" s="443"/>
      <c r="F48" s="443"/>
      <c r="G48" s="443"/>
      <c r="H48" s="443"/>
      <c r="I48" s="443"/>
      <c r="J48" s="443"/>
      <c r="K48" s="443"/>
      <c r="L48" s="444"/>
      <c r="AE48" s="752"/>
      <c r="AP48" s="300"/>
      <c r="AQ48" s="739"/>
      <c r="BD48" s="311" t="s">
        <v>222</v>
      </c>
    </row>
    <row r="49" spans="1:56" ht="21.75" hidden="1" customHeight="1" x14ac:dyDescent="0.2">
      <c r="B49" s="445"/>
      <c r="C49" s="756" t="s">
        <v>171</v>
      </c>
      <c r="D49" s="757"/>
      <c r="E49" s="757"/>
      <c r="F49" s="757"/>
      <c r="G49" s="757"/>
      <c r="H49" s="757"/>
      <c r="I49" s="757"/>
      <c r="J49" s="757"/>
      <c r="K49" s="758"/>
      <c r="L49" s="449"/>
      <c r="Z49" s="146"/>
      <c r="AA49" s="534"/>
      <c r="AE49" s="752"/>
      <c r="AP49" s="300"/>
      <c r="AQ49" s="739"/>
      <c r="BD49" s="311"/>
    </row>
    <row r="50" spans="1:56" ht="24.75" hidden="1" customHeight="1" x14ac:dyDescent="0.2">
      <c r="B50" s="445"/>
      <c r="C50" s="291" t="s">
        <v>180</v>
      </c>
      <c r="D50" s="291" t="s">
        <v>142</v>
      </c>
      <c r="E50" s="291" t="s">
        <v>138</v>
      </c>
      <c r="F50" s="348" t="s">
        <v>172</v>
      </c>
      <c r="G50" s="348" t="s">
        <v>173</v>
      </c>
      <c r="H50" s="759" t="s">
        <v>256</v>
      </c>
      <c r="I50" s="760"/>
      <c r="J50" s="291" t="s">
        <v>205</v>
      </c>
      <c r="K50" s="291" t="s">
        <v>220</v>
      </c>
      <c r="L50" s="449"/>
      <c r="AE50" s="752"/>
      <c r="AP50" s="300"/>
      <c r="AQ50" s="739"/>
    </row>
    <row r="51" spans="1:56" ht="20.25" hidden="1" customHeight="1" x14ac:dyDescent="0.2">
      <c r="B51" s="445">
        <v>1</v>
      </c>
      <c r="C51" s="455">
        <f>C20</f>
        <v>0</v>
      </c>
      <c r="D51" s="455">
        <f>E20</f>
        <v>0</v>
      </c>
      <c r="E51" s="459"/>
      <c r="F51" s="761"/>
      <c r="G51" s="762"/>
      <c r="H51" s="457"/>
      <c r="I51" s="763"/>
      <c r="J51" s="459"/>
      <c r="K51" s="459"/>
      <c r="L51" s="449"/>
      <c r="AE51" s="752"/>
      <c r="AP51" s="300"/>
      <c r="AQ51" s="739"/>
    </row>
    <row r="52" spans="1:56" ht="20.25" hidden="1" customHeight="1" x14ac:dyDescent="0.2">
      <c r="B52" s="445"/>
      <c r="C52" s="764"/>
      <c r="D52" s="764"/>
      <c r="E52" s="459"/>
      <c r="F52" s="764"/>
      <c r="G52" s="765"/>
      <c r="H52" s="766"/>
      <c r="I52" s="767"/>
      <c r="J52" s="764"/>
      <c r="K52" s="764"/>
      <c r="L52" s="449"/>
      <c r="AE52" s="752"/>
      <c r="AP52" s="638" t="s">
        <v>291</v>
      </c>
      <c r="AQ52" s="498" t="s">
        <v>58</v>
      </c>
      <c r="AR52" s="495" t="s">
        <v>150</v>
      </c>
      <c r="AS52" s="499" t="s">
        <v>13</v>
      </c>
    </row>
    <row r="53" spans="1:56" ht="20.25" hidden="1" customHeight="1" x14ac:dyDescent="0.2">
      <c r="B53" s="445"/>
      <c r="C53" s="764"/>
      <c r="D53" s="764"/>
      <c r="E53" s="459"/>
      <c r="F53" s="764"/>
      <c r="G53" s="765"/>
      <c r="H53" s="766"/>
      <c r="I53" s="767"/>
      <c r="J53" s="764"/>
      <c r="K53" s="764"/>
      <c r="L53" s="449"/>
      <c r="AP53" s="721" t="str">
        <f>H39</f>
        <v/>
      </c>
      <c r="AQ53" s="768">
        <f>AW90</f>
        <v>0</v>
      </c>
      <c r="AR53" s="643" t="e">
        <f>IF(#REF!="","",IF(Y18="","Quantity Needed",IF(AP17="","-",IF(AR17=0,0,-AR17))))</f>
        <v>#REF!</v>
      </c>
      <c r="AS53" s="769">
        <f>AX90</f>
        <v>0</v>
      </c>
    </row>
    <row r="54" spans="1:56" s="561" customFormat="1" ht="20.25" hidden="1" customHeight="1" x14ac:dyDescent="0.2">
      <c r="A54" s="148"/>
      <c r="B54" s="445"/>
      <c r="C54" s="764"/>
      <c r="D54" s="764"/>
      <c r="E54" s="459"/>
      <c r="F54" s="764"/>
      <c r="G54" s="765"/>
      <c r="H54" s="766"/>
      <c r="I54" s="767"/>
      <c r="J54" s="764"/>
      <c r="K54" s="764"/>
      <c r="L54" s="449"/>
      <c r="X54" s="148"/>
      <c r="Y54" s="148"/>
      <c r="Z54" s="148"/>
      <c r="AA54" s="148"/>
      <c r="AB54" s="148"/>
      <c r="AC54" s="148"/>
      <c r="AD54" s="148"/>
      <c r="AP54" s="148"/>
      <c r="AQ54" s="148"/>
      <c r="AR54" s="148"/>
      <c r="AS54" s="148"/>
      <c r="AT54" s="148"/>
      <c r="AU54" s="148"/>
    </row>
    <row r="55" spans="1:56" ht="20.25" hidden="1" customHeight="1" x14ac:dyDescent="0.2">
      <c r="B55" s="445"/>
      <c r="C55" s="764"/>
      <c r="D55" s="764"/>
      <c r="E55" s="459"/>
      <c r="F55" s="764"/>
      <c r="G55" s="765"/>
      <c r="H55" s="766"/>
      <c r="I55" s="767"/>
      <c r="J55" s="764"/>
      <c r="K55" s="764"/>
      <c r="L55" s="449"/>
      <c r="AP55" s="561"/>
      <c r="AQ55" s="561"/>
      <c r="AR55" s="561"/>
      <c r="AS55" s="561"/>
      <c r="AT55" s="561"/>
      <c r="AU55" s="561"/>
    </row>
    <row r="56" spans="1:56" ht="20.25" hidden="1" customHeight="1" x14ac:dyDescent="0.2">
      <c r="B56" s="445"/>
      <c r="C56" s="764"/>
      <c r="D56" s="764"/>
      <c r="E56" s="459"/>
      <c r="F56" s="764"/>
      <c r="G56" s="765"/>
      <c r="H56" s="766"/>
      <c r="I56" s="767"/>
      <c r="J56" s="764"/>
      <c r="K56" s="764"/>
      <c r="L56" s="449"/>
      <c r="AP56" s="358" t="s">
        <v>168</v>
      </c>
      <c r="AQ56" s="358" t="s">
        <v>169</v>
      </c>
      <c r="AR56" s="358" t="s">
        <v>170</v>
      </c>
      <c r="AS56" s="486"/>
      <c r="AT56" s="486"/>
      <c r="AU56" s="486"/>
    </row>
    <row r="57" spans="1:56" ht="20.25" hidden="1" customHeight="1" x14ac:dyDescent="0.2">
      <c r="B57" s="445"/>
      <c r="C57" s="764"/>
      <c r="D57" s="764"/>
      <c r="E57" s="459"/>
      <c r="F57" s="764"/>
      <c r="G57" s="765"/>
      <c r="H57" s="766"/>
      <c r="I57" s="767"/>
      <c r="J57" s="764"/>
      <c r="K57" s="764"/>
      <c r="L57" s="449"/>
      <c r="AG57" s="489"/>
      <c r="AP57" s="358">
        <f>IF(J20&lt;11,J20,10)</f>
        <v>0</v>
      </c>
      <c r="AQ57" s="358">
        <f>J20-AP57</f>
        <v>0</v>
      </c>
      <c r="AR57" s="358">
        <f>(AP57*$BE$15)+(AQ57*$BE$16)</f>
        <v>0</v>
      </c>
      <c r="AS57" s="486"/>
      <c r="AT57" s="486" t="s">
        <v>202</v>
      </c>
      <c r="AU57" s="486" t="s">
        <v>203</v>
      </c>
    </row>
    <row r="58" spans="1:56" ht="20.25" hidden="1" customHeight="1" x14ac:dyDescent="0.2">
      <c r="B58" s="445"/>
      <c r="C58" s="764"/>
      <c r="D58" s="764"/>
      <c r="E58" s="459"/>
      <c r="F58" s="764"/>
      <c r="G58" s="765"/>
      <c r="H58" s="766"/>
      <c r="I58" s="767"/>
      <c r="J58" s="764"/>
      <c r="K58" s="764"/>
      <c r="L58" s="449"/>
      <c r="AG58" s="489"/>
      <c r="AP58" s="486"/>
      <c r="AQ58" s="486"/>
      <c r="AR58" s="486"/>
      <c r="AS58" s="562"/>
      <c r="AT58" s="562">
        <f>IF(OR(H29=BD22,H29=""),1,2)</f>
        <v>1</v>
      </c>
      <c r="AU58" s="562">
        <f>IF(OR(I29=BD25,I29=""),1,2)</f>
        <v>1</v>
      </c>
    </row>
    <row r="59" spans="1:56" ht="20.25" hidden="1" customHeight="1" x14ac:dyDescent="0.2">
      <c r="B59" s="445"/>
      <c r="C59" s="764"/>
      <c r="D59" s="764"/>
      <c r="E59" s="459"/>
      <c r="F59" s="764"/>
      <c r="G59" s="765"/>
      <c r="H59" s="766"/>
      <c r="I59" s="767"/>
      <c r="J59" s="764"/>
      <c r="K59" s="764"/>
      <c r="L59" s="449"/>
      <c r="AG59" s="489"/>
    </row>
    <row r="60" spans="1:56" ht="20.25" hidden="1" customHeight="1" x14ac:dyDescent="0.2">
      <c r="B60" s="445"/>
      <c r="C60" s="764"/>
      <c r="D60" s="764"/>
      <c r="E60" s="459"/>
      <c r="F60" s="764"/>
      <c r="G60" s="765"/>
      <c r="H60" s="766"/>
      <c r="I60" s="767"/>
      <c r="J60" s="764"/>
      <c r="K60" s="764"/>
      <c r="L60" s="449"/>
      <c r="AP60" s="733" t="s">
        <v>95</v>
      </c>
      <c r="AQ60" s="734"/>
    </row>
    <row r="61" spans="1:56" ht="20.25" hidden="1" customHeight="1" x14ac:dyDescent="0.2">
      <c r="B61" s="445"/>
      <c r="C61" s="764"/>
      <c r="D61" s="764"/>
      <c r="E61" s="459"/>
      <c r="F61" s="764"/>
      <c r="G61" s="765"/>
      <c r="H61" s="766"/>
      <c r="I61" s="767"/>
      <c r="J61" s="764"/>
      <c r="K61" s="764"/>
      <c r="L61" s="449"/>
      <c r="AP61" s="770">
        <f>IF(J29="",1,2)</f>
        <v>1</v>
      </c>
      <c r="AQ61" s="771" t="e">
        <f>IF(OR(#REF!=BD10,#REF!="",#REF!=BD11),1,2)</f>
        <v>#REF!</v>
      </c>
    </row>
    <row r="62" spans="1:56" ht="20.25" hidden="1" customHeight="1" x14ac:dyDescent="0.2">
      <c r="B62" s="445"/>
      <c r="C62" s="764"/>
      <c r="D62" s="764"/>
      <c r="E62" s="459"/>
      <c r="F62" s="764"/>
      <c r="G62" s="765"/>
      <c r="H62" s="766"/>
      <c r="I62" s="767"/>
      <c r="J62" s="764"/>
      <c r="K62" s="764"/>
      <c r="L62" s="449"/>
    </row>
    <row r="63" spans="1:56" ht="20.25" hidden="1" customHeight="1" x14ac:dyDescent="0.25">
      <c r="B63" s="445"/>
      <c r="C63" s="764"/>
      <c r="D63" s="764"/>
      <c r="E63" s="459"/>
      <c r="F63" s="764"/>
      <c r="G63" s="765"/>
      <c r="H63" s="766"/>
      <c r="I63" s="767"/>
      <c r="J63" s="764"/>
      <c r="K63" s="764"/>
      <c r="L63" s="449"/>
      <c r="AP63" s="476" t="s">
        <v>227</v>
      </c>
      <c r="AQ63" s="477"/>
      <c r="AR63" s="477"/>
      <c r="AS63" s="477"/>
      <c r="AT63" s="477"/>
      <c r="AU63" s="477"/>
      <c r="AV63" s="477"/>
      <c r="AW63" s="477"/>
      <c r="AX63" s="477"/>
      <c r="AY63" s="478"/>
    </row>
    <row r="64" spans="1:56" ht="20.25" hidden="1" customHeight="1" x14ac:dyDescent="0.25">
      <c r="B64" s="445"/>
      <c r="C64" s="764"/>
      <c r="D64" s="764"/>
      <c r="E64" s="459"/>
      <c r="F64" s="764"/>
      <c r="G64" s="765"/>
      <c r="H64" s="766"/>
      <c r="I64" s="767"/>
      <c r="J64" s="764"/>
      <c r="K64" s="764"/>
      <c r="L64" s="449"/>
      <c r="AP64" s="139"/>
      <c r="AQ64" s="479" t="s">
        <v>228</v>
      </c>
      <c r="AR64" s="480"/>
      <c r="AS64" s="481"/>
      <c r="AT64" s="482" t="s">
        <v>229</v>
      </c>
      <c r="AU64" s="483"/>
      <c r="AV64" s="484"/>
      <c r="AW64" s="482" t="s">
        <v>229</v>
      </c>
      <c r="AX64" s="483"/>
      <c r="AY64" s="484"/>
    </row>
    <row r="65" spans="2:51" ht="20.25" hidden="1" customHeight="1" x14ac:dyDescent="0.25">
      <c r="B65" s="445"/>
      <c r="C65" s="764"/>
      <c r="D65" s="764"/>
      <c r="E65" s="459"/>
      <c r="F65" s="764"/>
      <c r="G65" s="765"/>
      <c r="H65" s="766"/>
      <c r="I65" s="767"/>
      <c r="J65" s="764"/>
      <c r="K65" s="764"/>
      <c r="L65" s="449"/>
      <c r="AP65" s="139"/>
      <c r="AQ65" s="485" t="s">
        <v>221</v>
      </c>
      <c r="AR65" s="485" t="s">
        <v>222</v>
      </c>
      <c r="AS65" s="485" t="s">
        <v>223</v>
      </c>
      <c r="AT65" s="485" t="s">
        <v>221</v>
      </c>
      <c r="AU65" s="485" t="s">
        <v>222</v>
      </c>
      <c r="AV65" s="485" t="s">
        <v>223</v>
      </c>
      <c r="AW65" s="485" t="s">
        <v>221</v>
      </c>
      <c r="AX65" s="485" t="s">
        <v>222</v>
      </c>
      <c r="AY65" s="485" t="s">
        <v>223</v>
      </c>
    </row>
    <row r="66" spans="2:51" ht="20.25" hidden="1" customHeight="1" x14ac:dyDescent="0.2">
      <c r="B66" s="445"/>
      <c r="C66" s="764"/>
      <c r="D66" s="764"/>
      <c r="E66" s="459"/>
      <c r="F66" s="764"/>
      <c r="G66" s="765"/>
      <c r="H66" s="766"/>
      <c r="I66" s="767"/>
      <c r="J66" s="764"/>
      <c r="K66" s="764"/>
      <c r="L66" s="449"/>
      <c r="AP66" s="486">
        <v>1</v>
      </c>
      <c r="AQ66" s="358" t="str">
        <f>IF(K51=BD47,AP66,"")</f>
        <v/>
      </c>
      <c r="AR66" s="358" t="str">
        <f>IF(K51=BD48,AP66,"")</f>
        <v/>
      </c>
      <c r="AS66" s="358">
        <f>IF(K51=BD49,AP66,"")</f>
        <v>1</v>
      </c>
      <c r="AT66" s="358" t="e">
        <f>INDEX($AQ$66:$AQ$66,SMALL(IF(LEN(TRIM($AQ$66:$AQ$66)),ROW($AQ$66:$AQ$66)-MIN(ROW($AQ$66:$AQ$66))+1,""),ROW(A1)))</f>
        <v>#VALUE!</v>
      </c>
      <c r="AU66" s="358" t="e">
        <f>INDEX($AR$66,SMALL(IF(LEN(TRIM($AR$66)),ROW($AR$66)-MIN(ROW($AR$66))+1,""),ROW(A1)))</f>
        <v>#VALUE!</v>
      </c>
      <c r="AV66" s="358">
        <f t="array" ref="AV66">INDEX($AS$66,SMALL(IF(LEN(TRIM($AS$66)),ROW($AS$66)-MIN(ROW($AS$66))+1,""),ROW(A1)))</f>
        <v>1</v>
      </c>
      <c r="AW66" s="358" t="str">
        <f>IFERROR(AT66,"")</f>
        <v/>
      </c>
      <c r="AX66" s="358" t="str">
        <f>IFERROR(AU66,"")</f>
        <v/>
      </c>
      <c r="AY66" s="358">
        <f>IFERROR(AV66,"")</f>
        <v>1</v>
      </c>
    </row>
    <row r="67" spans="2:51" ht="20.25" hidden="1" customHeight="1" x14ac:dyDescent="0.2">
      <c r="B67" s="445"/>
      <c r="C67" s="764"/>
      <c r="D67" s="764"/>
      <c r="E67" s="459"/>
      <c r="F67" s="764"/>
      <c r="G67" s="765"/>
      <c r="H67" s="766"/>
      <c r="I67" s="767"/>
      <c r="J67" s="764"/>
      <c r="K67" s="764"/>
      <c r="L67" s="449"/>
    </row>
    <row r="68" spans="2:51" ht="20.25" hidden="1" customHeight="1" x14ac:dyDescent="0.2">
      <c r="B68" s="445"/>
      <c r="C68" s="764"/>
      <c r="D68" s="764"/>
      <c r="E68" s="459"/>
      <c r="F68" s="764"/>
      <c r="G68" s="765"/>
      <c r="H68" s="766"/>
      <c r="I68" s="767"/>
      <c r="J68" s="764"/>
      <c r="K68" s="764"/>
      <c r="L68" s="449"/>
    </row>
    <row r="69" spans="2:51" ht="20.25" hidden="1" customHeight="1" x14ac:dyDescent="0.25">
      <c r="B69" s="445"/>
      <c r="C69" s="764"/>
      <c r="D69" s="764"/>
      <c r="E69" s="459"/>
      <c r="F69" s="764"/>
      <c r="G69" s="765"/>
      <c r="H69" s="766"/>
      <c r="I69" s="767"/>
      <c r="J69" s="764"/>
      <c r="K69" s="764"/>
      <c r="L69" s="449"/>
      <c r="AP69" s="476" t="s">
        <v>246</v>
      </c>
      <c r="AQ69" s="477"/>
      <c r="AR69" s="477"/>
      <c r="AS69" s="477"/>
      <c r="AT69" s="477"/>
      <c r="AU69" s="477"/>
      <c r="AV69" s="477"/>
      <c r="AW69" s="477"/>
      <c r="AX69" s="477"/>
      <c r="AY69" s="478"/>
    </row>
    <row r="70" spans="2:51" ht="20.25" hidden="1" customHeight="1" x14ac:dyDescent="0.2">
      <c r="B70" s="445"/>
      <c r="C70" s="764"/>
      <c r="D70" s="764"/>
      <c r="E70" s="459"/>
      <c r="F70" s="764"/>
      <c r="G70" s="765"/>
      <c r="H70" s="766"/>
      <c r="I70" s="767"/>
      <c r="J70" s="764"/>
      <c r="K70" s="764"/>
      <c r="L70" s="449"/>
    </row>
    <row r="71" spans="2:51" ht="20.25" hidden="1" customHeight="1" x14ac:dyDescent="0.2">
      <c r="B71" s="445"/>
      <c r="C71" s="764"/>
      <c r="D71" s="764"/>
      <c r="E71" s="459"/>
      <c r="F71" s="764"/>
      <c r="G71" s="765"/>
      <c r="H71" s="766"/>
      <c r="I71" s="767"/>
      <c r="J71" s="764"/>
      <c r="K71" s="764"/>
      <c r="L71" s="449"/>
      <c r="AP71" s="772" t="s">
        <v>131</v>
      </c>
      <c r="AQ71" s="539"/>
      <c r="AR71" s="539"/>
      <c r="AS71" s="539"/>
      <c r="AU71" s="538" t="s">
        <v>42</v>
      </c>
      <c r="AV71" s="773"/>
    </row>
    <row r="72" spans="2:51" ht="20.25" hidden="1" customHeight="1" x14ac:dyDescent="0.2">
      <c r="B72" s="445"/>
      <c r="C72" s="764"/>
      <c r="D72" s="764"/>
      <c r="E72" s="459"/>
      <c r="F72" s="764"/>
      <c r="G72" s="765"/>
      <c r="H72" s="766"/>
      <c r="I72" s="767"/>
      <c r="J72" s="764"/>
      <c r="K72" s="764"/>
      <c r="L72" s="449"/>
      <c r="AP72" s="638" t="s">
        <v>9</v>
      </c>
      <c r="AQ72" s="638" t="s">
        <v>10</v>
      </c>
      <c r="AR72" s="499" t="s">
        <v>134</v>
      </c>
      <c r="AS72" s="499" t="s">
        <v>44</v>
      </c>
      <c r="AT72" s="774" t="s">
        <v>150</v>
      </c>
      <c r="AU72" s="499" t="s">
        <v>13</v>
      </c>
    </row>
    <row r="73" spans="2:51" ht="20.25" hidden="1" customHeight="1" x14ac:dyDescent="0.2">
      <c r="B73" s="445"/>
      <c r="C73" s="764"/>
      <c r="D73" s="764"/>
      <c r="E73" s="459"/>
      <c r="F73" s="764"/>
      <c r="G73" s="765"/>
      <c r="H73" s="766"/>
      <c r="I73" s="767"/>
      <c r="J73" s="764"/>
      <c r="K73" s="764"/>
      <c r="L73" s="449"/>
      <c r="AP73" s="721" t="str">
        <f>C39</f>
        <v/>
      </c>
      <c r="AQ73" s="721" t="str">
        <f>IF(OR(D39=0,D39="",D39="-"),"-",D39/J20)</f>
        <v>-</v>
      </c>
      <c r="AR73" s="644" t="str">
        <f>F39</f>
        <v/>
      </c>
      <c r="AS73" s="775" t="str">
        <f>'Order Confirmation'!O58</f>
        <v/>
      </c>
      <c r="AT73" s="721" t="str">
        <f>I39</f>
        <v/>
      </c>
      <c r="AU73" s="769">
        <f>SUM(AP73:AT73)</f>
        <v>0</v>
      </c>
    </row>
    <row r="74" spans="2:51" ht="20.25" hidden="1" customHeight="1" x14ac:dyDescent="0.2">
      <c r="B74" s="445"/>
      <c r="C74" s="764"/>
      <c r="D74" s="764"/>
      <c r="E74" s="459"/>
      <c r="F74" s="764"/>
      <c r="G74" s="765"/>
      <c r="H74" s="766"/>
      <c r="I74" s="767"/>
      <c r="J74" s="764"/>
      <c r="K74" s="764"/>
      <c r="L74" s="449"/>
    </row>
    <row r="75" spans="2:51" ht="20.25" hidden="1" customHeight="1" x14ac:dyDescent="0.2">
      <c r="B75" s="445"/>
      <c r="C75" s="764"/>
      <c r="D75" s="764"/>
      <c r="E75" s="459"/>
      <c r="F75" s="764"/>
      <c r="G75" s="765"/>
      <c r="H75" s="766"/>
      <c r="I75" s="767"/>
      <c r="J75" s="764"/>
      <c r="K75" s="764"/>
      <c r="L75" s="449"/>
      <c r="AP75" s="638" t="s">
        <v>135</v>
      </c>
      <c r="AQ75" s="638" t="s">
        <v>291</v>
      </c>
      <c r="AT75" s="638" t="s">
        <v>58</v>
      </c>
    </row>
    <row r="76" spans="2:51" ht="20.25" hidden="1" customHeight="1" x14ac:dyDescent="0.2">
      <c r="B76" s="445"/>
      <c r="C76" s="764"/>
      <c r="D76" s="764"/>
      <c r="E76" s="459"/>
      <c r="F76" s="764"/>
      <c r="G76" s="765"/>
      <c r="H76" s="766"/>
      <c r="I76" s="767"/>
      <c r="J76" s="764"/>
      <c r="K76" s="764"/>
      <c r="L76" s="449"/>
      <c r="AP76" s="721" t="str">
        <f>E39</f>
        <v/>
      </c>
      <c r="AQ76" s="721" t="str">
        <f>H39</f>
        <v/>
      </c>
      <c r="AT76" s="776"/>
    </row>
    <row r="77" spans="2:51" ht="20.25" hidden="1" customHeight="1" x14ac:dyDescent="0.2">
      <c r="B77" s="445"/>
      <c r="C77" s="764"/>
      <c r="D77" s="764"/>
      <c r="E77" s="459"/>
      <c r="F77" s="764"/>
      <c r="G77" s="765"/>
      <c r="H77" s="766"/>
      <c r="I77" s="767"/>
      <c r="J77" s="764"/>
      <c r="K77" s="764"/>
      <c r="L77" s="449"/>
    </row>
    <row r="78" spans="2:51" ht="20.25" hidden="1" customHeight="1" x14ac:dyDescent="0.2">
      <c r="B78" s="445"/>
      <c r="C78" s="764"/>
      <c r="D78" s="764"/>
      <c r="E78" s="459"/>
      <c r="F78" s="764"/>
      <c r="G78" s="765"/>
      <c r="H78" s="766"/>
      <c r="I78" s="767"/>
      <c r="J78" s="764"/>
      <c r="K78" s="764"/>
      <c r="L78" s="449"/>
    </row>
    <row r="79" spans="2:51" ht="20.25" hidden="1" customHeight="1" x14ac:dyDescent="0.2">
      <c r="B79" s="445"/>
      <c r="C79" s="764"/>
      <c r="D79" s="764"/>
      <c r="E79" s="459"/>
      <c r="F79" s="764"/>
      <c r="G79" s="765"/>
      <c r="H79" s="766"/>
      <c r="I79" s="767"/>
      <c r="J79" s="764"/>
      <c r="K79" s="764"/>
      <c r="L79" s="449"/>
      <c r="AP79" s="486"/>
      <c r="AQ79" s="362"/>
      <c r="AR79" s="362"/>
      <c r="AS79" s="275"/>
      <c r="AT79" s="275"/>
      <c r="AU79" s="512"/>
      <c r="AV79" s="275"/>
      <c r="AW79" s="275"/>
      <c r="AX79" s="518"/>
      <c r="AY79" s="518"/>
    </row>
    <row r="80" spans="2:51" ht="20.25" hidden="1" customHeight="1" x14ac:dyDescent="0.2">
      <c r="B80" s="445"/>
      <c r="C80" s="764"/>
      <c r="D80" s="764"/>
      <c r="E80" s="459"/>
      <c r="F80" s="764"/>
      <c r="G80" s="765"/>
      <c r="H80" s="766"/>
      <c r="I80" s="767"/>
      <c r="J80" s="764"/>
      <c r="K80" s="764"/>
      <c r="L80" s="449"/>
      <c r="AP80" s="486"/>
      <c r="AQ80" s="362"/>
      <c r="AR80" s="362"/>
      <c r="AS80" s="275"/>
      <c r="AT80" s="275"/>
      <c r="AU80" s="512"/>
      <c r="AV80" s="275"/>
      <c r="AW80" s="275"/>
      <c r="AX80" s="563"/>
      <c r="AY80" s="563"/>
    </row>
    <row r="81" spans="2:54" ht="15" hidden="1" thickBot="1" x14ac:dyDescent="0.25">
      <c r="B81" s="464"/>
      <c r="C81" s="465"/>
      <c r="D81" s="465"/>
      <c r="E81" s="465"/>
      <c r="F81" s="465"/>
      <c r="G81" s="465"/>
      <c r="H81" s="465"/>
      <c r="I81" s="465"/>
      <c r="J81" s="465"/>
      <c r="K81" s="465"/>
      <c r="L81" s="466"/>
      <c r="AP81" s="486"/>
      <c r="AQ81" s="517"/>
      <c r="AR81" s="512"/>
      <c r="AS81" s="512"/>
      <c r="AT81" s="512"/>
      <c r="AU81" s="512"/>
      <c r="AV81" s="519"/>
      <c r="AW81" s="563"/>
      <c r="AX81" s="563"/>
      <c r="AY81" s="563"/>
    </row>
    <row r="82" spans="2:54" ht="18" hidden="1" customHeight="1" thickTop="1" x14ac:dyDescent="0.2">
      <c r="L82" s="275"/>
      <c r="AP82" s="486"/>
      <c r="AQ82" s="155"/>
      <c r="AR82" s="155"/>
      <c r="AS82" s="489"/>
    </row>
    <row r="83" spans="2:54" hidden="1" x14ac:dyDescent="0.2">
      <c r="L83" s="275"/>
      <c r="AP83" s="486"/>
      <c r="AQ83" s="489"/>
      <c r="AR83" s="155"/>
      <c r="AS83" s="489"/>
    </row>
    <row r="84" spans="2:54" ht="36" hidden="1" x14ac:dyDescent="0.2">
      <c r="L84" s="275"/>
      <c r="AP84" s="498" t="s">
        <v>9</v>
      </c>
      <c r="AQ84" s="638" t="s">
        <v>10</v>
      </c>
      <c r="AR84" s="638" t="s">
        <v>135</v>
      </c>
      <c r="AS84" s="499" t="s">
        <v>134</v>
      </c>
      <c r="AT84" s="499" t="s">
        <v>44</v>
      </c>
      <c r="AU84" s="638" t="s">
        <v>291</v>
      </c>
      <c r="AV84" s="777" t="s">
        <v>150</v>
      </c>
    </row>
    <row r="85" spans="2:54" hidden="1" x14ac:dyDescent="0.2">
      <c r="L85" s="275"/>
      <c r="AP85" s="778" t="str">
        <f>C39</f>
        <v/>
      </c>
      <c r="AQ85" s="778">
        <f>IF(OR(D29="",D29=BD22),1,2)</f>
        <v>1</v>
      </c>
      <c r="AR85" s="778">
        <f>IF(OR(AT58=2,AU58=2),2,1)</f>
        <v>1</v>
      </c>
      <c r="AS85" s="778">
        <f>IF(I29=BD25,1,IF(I29=BD26,1,IF(I29="",1,2)))</f>
        <v>1</v>
      </c>
      <c r="AT85" s="778" t="str">
        <f>G39</f>
        <v/>
      </c>
      <c r="AU85" s="778">
        <f>IF(OR(E23="",E23=0),1,2)</f>
        <v>1</v>
      </c>
      <c r="AV85" s="778">
        <f>IF(E23="",1,2)</f>
        <v>1</v>
      </c>
      <c r="BA85" s="755"/>
      <c r="BB85" s="755"/>
    </row>
    <row r="86" spans="2:54" hidden="1" x14ac:dyDescent="0.2">
      <c r="L86" s="275"/>
      <c r="AT86" s="755"/>
      <c r="AU86" s="755"/>
      <c r="AW86" s="779"/>
    </row>
    <row r="87" spans="2:54" hidden="1" x14ac:dyDescent="0.2">
      <c r="L87" s="275"/>
      <c r="AT87" s="755"/>
      <c r="AU87" s="755"/>
      <c r="AW87" s="779"/>
    </row>
    <row r="88" spans="2:54" hidden="1" x14ac:dyDescent="0.2">
      <c r="L88" s="275"/>
      <c r="AP88" s="519"/>
    </row>
    <row r="89" spans="2:54" ht="36" hidden="1" x14ac:dyDescent="0.2">
      <c r="L89" s="275"/>
      <c r="AP89" s="638" t="s">
        <v>291</v>
      </c>
      <c r="AQ89" s="638" t="s">
        <v>135</v>
      </c>
      <c r="AR89" s="498" t="s">
        <v>9</v>
      </c>
      <c r="AS89" s="638" t="s">
        <v>10</v>
      </c>
      <c r="AT89" s="499" t="s">
        <v>134</v>
      </c>
      <c r="AU89" s="499" t="s">
        <v>44</v>
      </c>
      <c r="AV89" s="777" t="s">
        <v>150</v>
      </c>
      <c r="AW89" s="498" t="s">
        <v>58</v>
      </c>
      <c r="AX89" s="499" t="s">
        <v>13</v>
      </c>
    </row>
    <row r="90" spans="2:54" hidden="1" x14ac:dyDescent="0.2">
      <c r="L90" s="275"/>
      <c r="AP90" s="778">
        <f>IF(AU85=1,0,H39)</f>
        <v>0</v>
      </c>
      <c r="AQ90" s="778">
        <f>IF(AR85=1,0,E39)</f>
        <v>0</v>
      </c>
      <c r="AR90" s="778" t="str">
        <f>IF(AP85=1,0,C39)</f>
        <v/>
      </c>
      <c r="AS90" s="778">
        <f>IF(AQ85=1,0,D39)</f>
        <v>0</v>
      </c>
      <c r="AT90" s="778">
        <f>IF(AS85=1,0,BF27)</f>
        <v>0</v>
      </c>
      <c r="AU90" s="778" t="str">
        <f>IF(AT85=1,0,G39)</f>
        <v/>
      </c>
      <c r="AV90" s="778">
        <f>IF(AV85=1,0,I39)</f>
        <v>0</v>
      </c>
      <c r="AW90" s="780">
        <f>AQ90+AP90+AR57</f>
        <v>0</v>
      </c>
      <c r="AX90" s="781">
        <f>SUM(AR90:AV90)</f>
        <v>0</v>
      </c>
    </row>
    <row r="91" spans="2:54" hidden="1" x14ac:dyDescent="0.2">
      <c r="L91" s="275"/>
    </row>
    <row r="92" spans="2:54" hidden="1" x14ac:dyDescent="0.2">
      <c r="L92" s="275"/>
      <c r="AT92" s="755"/>
      <c r="AU92" s="755"/>
      <c r="AW92" s="779"/>
    </row>
    <row r="93" spans="2:54" hidden="1" x14ac:dyDescent="0.2">
      <c r="L93" s="275"/>
    </row>
    <row r="94" spans="2:54" hidden="1" x14ac:dyDescent="0.2">
      <c r="AP94" s="489"/>
      <c r="AQ94" s="155" t="s">
        <v>133</v>
      </c>
      <c r="AR94" s="489"/>
      <c r="AS94" s="155"/>
    </row>
    <row r="95" spans="2:54" hidden="1" x14ac:dyDescent="0.2">
      <c r="AP95" s="311" t="s">
        <v>132</v>
      </c>
      <c r="AQ95" s="519"/>
      <c r="AR95" s="155"/>
      <c r="AS95" s="155"/>
    </row>
    <row r="96" spans="2:54" ht="16.5" hidden="1" customHeight="1" x14ac:dyDescent="0.2">
      <c r="O96" s="148"/>
      <c r="AP96" s="682">
        <f>IF(OR(H29="",I29=""),0,IF(AND(I29=$BD$25,H29=$BD$22),0,VLOOKUP(I29,$BD$24:$BF$28,3,FALSE)))</f>
        <v>0</v>
      </c>
      <c r="AQ96" s="519"/>
      <c r="AR96" s="155"/>
      <c r="AS96" s="155"/>
    </row>
    <row r="97" spans="13:43" ht="5.25" hidden="1" customHeight="1" x14ac:dyDescent="0.2">
      <c r="O97" s="148"/>
    </row>
    <row r="98" spans="13:43" ht="30" hidden="1" customHeight="1" x14ac:dyDescent="0.2">
      <c r="O98" s="148"/>
    </row>
    <row r="99" spans="13:43" hidden="1" x14ac:dyDescent="0.2">
      <c r="O99" s="148"/>
      <c r="AP99" s="512"/>
      <c r="AQ99" s="518"/>
    </row>
    <row r="100" spans="13:43" ht="6.75" hidden="1" customHeight="1" x14ac:dyDescent="0.2">
      <c r="O100" s="148"/>
    </row>
    <row r="101" spans="13:43" ht="15" hidden="1" customHeight="1" x14ac:dyDescent="0.2">
      <c r="O101" s="148"/>
    </row>
    <row r="102" spans="13:43" ht="16.5" hidden="1" customHeight="1" x14ac:dyDescent="0.2"/>
    <row r="103" spans="13:43" ht="16.5" hidden="1" customHeight="1" x14ac:dyDescent="0.2"/>
    <row r="104" spans="13:43" ht="16.5" hidden="1" customHeight="1" x14ac:dyDescent="0.2"/>
    <row r="105" spans="13:43" ht="16.5" hidden="1" customHeight="1" x14ac:dyDescent="0.2">
      <c r="M105" s="275"/>
    </row>
    <row r="106" spans="13:43" hidden="1" x14ac:dyDescent="0.2">
      <c r="M106" s="275"/>
    </row>
    <row r="107" spans="13:43" hidden="1" x14ac:dyDescent="0.2">
      <c r="M107" s="275"/>
    </row>
    <row r="108" spans="13:43" hidden="1" x14ac:dyDescent="0.2">
      <c r="M108" s="275"/>
    </row>
    <row r="109" spans="13:43" hidden="1" x14ac:dyDescent="0.2">
      <c r="M109" s="275"/>
    </row>
    <row r="110" spans="13:43" hidden="1" x14ac:dyDescent="0.2"/>
    <row r="111" spans="13:43" hidden="1" x14ac:dyDescent="0.2"/>
    <row r="112" spans="13:43" hidden="1" x14ac:dyDescent="0.2"/>
    <row r="113" spans="19:33" hidden="1" x14ac:dyDescent="0.2"/>
    <row r="114" spans="19:33" hidden="1" x14ac:dyDescent="0.2"/>
    <row r="115" spans="19:33" ht="19.5" hidden="1" customHeight="1" x14ac:dyDescent="0.2"/>
    <row r="116" spans="19:33" ht="17.25" hidden="1" customHeight="1" x14ac:dyDescent="0.2">
      <c r="AG116" s="518"/>
    </row>
    <row r="117" spans="19:33" hidden="1" x14ac:dyDescent="0.2">
      <c r="AG117" s="779"/>
    </row>
    <row r="118" spans="19:33" hidden="1" x14ac:dyDescent="0.2"/>
    <row r="119" spans="19:33" hidden="1" x14ac:dyDescent="0.2"/>
    <row r="120" spans="19:33" hidden="1" x14ac:dyDescent="0.2"/>
    <row r="121" spans="19:33" hidden="1" x14ac:dyDescent="0.2"/>
    <row r="122" spans="19:33" hidden="1" x14ac:dyDescent="0.2"/>
    <row r="123" spans="19:33" ht="16.5" hidden="1" customHeight="1" x14ac:dyDescent="0.2"/>
    <row r="124" spans="19:33" hidden="1" x14ac:dyDescent="0.2"/>
    <row r="125" spans="19:33" hidden="1" x14ac:dyDescent="0.2">
      <c r="S125" s="148"/>
      <c r="T125" s="148"/>
      <c r="W125" s="755"/>
      <c r="X125" s="755"/>
      <c r="Z125" s="779"/>
    </row>
    <row r="126" spans="19:33" ht="17.25" hidden="1" customHeight="1" x14ac:dyDescent="0.2"/>
    <row r="127" spans="19:33" ht="17.25" hidden="1" customHeight="1" x14ac:dyDescent="0.2"/>
    <row r="128" spans="19:33" ht="17.25" hidden="1" customHeight="1" x14ac:dyDescent="0.2"/>
    <row r="129" spans="19:20" ht="17.25" hidden="1" customHeight="1" x14ac:dyDescent="0.2"/>
    <row r="130" spans="19:20" ht="17.25" hidden="1" customHeight="1" x14ac:dyDescent="0.2"/>
    <row r="131" spans="19:20" ht="17.25" hidden="1" customHeight="1" x14ac:dyDescent="0.2">
      <c r="S131" s="148"/>
      <c r="T131" s="148"/>
    </row>
    <row r="132" spans="19:20" ht="17.25" hidden="1" customHeight="1" x14ac:dyDescent="0.2">
      <c r="S132" s="148"/>
      <c r="T132" s="148"/>
    </row>
    <row r="133" spans="19:20" ht="17.25" hidden="1" customHeight="1" x14ac:dyDescent="0.2">
      <c r="S133" s="148"/>
      <c r="T133" s="148"/>
    </row>
    <row r="134" spans="19:20" ht="17.25" hidden="1" customHeight="1" x14ac:dyDescent="0.2">
      <c r="S134" s="148"/>
      <c r="T134" s="148"/>
    </row>
    <row r="135" spans="19:20" ht="17.25" hidden="1" customHeight="1" x14ac:dyDescent="0.2">
      <c r="S135" s="148"/>
      <c r="T135" s="148"/>
    </row>
    <row r="136" spans="19:20" ht="17.25" hidden="1" customHeight="1" x14ac:dyDescent="0.2">
      <c r="S136" s="148"/>
      <c r="T136" s="148"/>
    </row>
    <row r="137" spans="19:20" ht="17.25" hidden="1" customHeight="1" x14ac:dyDescent="0.2">
      <c r="S137" s="148"/>
      <c r="T137" s="148"/>
    </row>
    <row r="138" spans="19:20" ht="17.25" hidden="1" customHeight="1" x14ac:dyDescent="0.2">
      <c r="S138" s="148"/>
      <c r="T138" s="148"/>
    </row>
    <row r="139" spans="19:20" ht="17.25" hidden="1" customHeight="1" x14ac:dyDescent="0.2">
      <c r="S139" s="148"/>
      <c r="T139" s="148"/>
    </row>
    <row r="140" spans="19:20" ht="17.25" hidden="1" customHeight="1" x14ac:dyDescent="0.2">
      <c r="S140" s="148"/>
      <c r="T140" s="148"/>
    </row>
    <row r="141" spans="19:20" ht="17.25" hidden="1" customHeight="1" x14ac:dyDescent="0.2">
      <c r="S141" s="148"/>
      <c r="T141" s="148"/>
    </row>
    <row r="142" spans="19:20" ht="17.25" hidden="1" customHeight="1" x14ac:dyDescent="0.2">
      <c r="S142" s="148"/>
      <c r="T142" s="148"/>
    </row>
    <row r="143" spans="19:20" ht="17.25" hidden="1" customHeight="1" x14ac:dyDescent="0.2">
      <c r="S143" s="148"/>
      <c r="T143" s="148"/>
    </row>
    <row r="144" spans="19:20" ht="17.25" hidden="1" customHeight="1" x14ac:dyDescent="0.2">
      <c r="S144" s="148"/>
      <c r="T144" s="148"/>
    </row>
    <row r="145" spans="19:20" ht="17.25" hidden="1" customHeight="1" x14ac:dyDescent="0.2">
      <c r="S145" s="148"/>
      <c r="T145" s="148"/>
    </row>
    <row r="146" spans="19:20" ht="17.25" hidden="1" customHeight="1" x14ac:dyDescent="0.2">
      <c r="S146" s="148"/>
      <c r="T146" s="148"/>
    </row>
    <row r="147" spans="19:20" ht="17.25" hidden="1" customHeight="1" x14ac:dyDescent="0.2">
      <c r="S147" s="148"/>
      <c r="T147" s="148"/>
    </row>
    <row r="148" spans="19:20" ht="17.25" hidden="1" customHeight="1" x14ac:dyDescent="0.2">
      <c r="S148" s="148"/>
      <c r="T148" s="148"/>
    </row>
    <row r="149" spans="19:20" ht="17.25" hidden="1" customHeight="1" x14ac:dyDescent="0.2">
      <c r="S149" s="148"/>
      <c r="T149" s="148"/>
    </row>
    <row r="150" spans="19:20" ht="17.25" hidden="1" customHeight="1" x14ac:dyDescent="0.2">
      <c r="S150" s="148"/>
      <c r="T150" s="148"/>
    </row>
    <row r="151" spans="19:20" ht="17.25" hidden="1" customHeight="1" x14ac:dyDescent="0.2">
      <c r="S151" s="148"/>
      <c r="T151" s="148"/>
    </row>
    <row r="152" spans="19:20" ht="17.25" hidden="1" customHeight="1" x14ac:dyDescent="0.2">
      <c r="S152" s="148"/>
      <c r="T152" s="148"/>
    </row>
    <row r="153" spans="19:20" ht="17.25" hidden="1" customHeight="1" x14ac:dyDescent="0.2"/>
    <row r="154" spans="19:20" ht="17.25" hidden="1" customHeight="1" x14ac:dyDescent="0.2"/>
    <row r="155" spans="19:20" ht="17.25" hidden="1" customHeight="1" x14ac:dyDescent="0.2"/>
    <row r="156" spans="19:20" ht="17.25" hidden="1" customHeight="1" x14ac:dyDescent="0.2"/>
    <row r="157" spans="19:20" hidden="1" x14ac:dyDescent="0.2"/>
    <row r="158" spans="19:20" ht="17.25" hidden="1" customHeight="1" x14ac:dyDescent="0.2"/>
    <row r="159" spans="19:20" hidden="1" x14ac:dyDescent="0.2"/>
    <row r="160" spans="19:20" ht="16.5" hidden="1" customHeight="1" x14ac:dyDescent="0.2"/>
    <row r="161" hidden="1" x14ac:dyDescent="0.2"/>
    <row r="162" hidden="1" x14ac:dyDescent="0.2"/>
    <row r="163" hidden="1" x14ac:dyDescent="0.2"/>
    <row r="164" hidden="1" x14ac:dyDescent="0.2"/>
    <row r="165" hidden="1" x14ac:dyDescent="0.2"/>
    <row r="166" hidden="1" x14ac:dyDescent="0.2"/>
  </sheetData>
  <sheetProtection algorithmName="SHA-512" hashValue="s8Z7LfqekYKHiUH3DeMAYo+hZjzKNVAgvgYE6yNn/0ubG+hUKoz4ds/GUfu/yGSFgkKJi5OD0fa9TOjyClSu8g==" saltValue="Hj1Mov3Ow5OSFpa7LU+Rzg==" spinCount="100000" sheet="1" objects="1" scenarios="1"/>
  <mergeCells count="8">
    <mergeCell ref="H50:I50"/>
    <mergeCell ref="BI28:BJ30"/>
    <mergeCell ref="BJ31:BJ32"/>
    <mergeCell ref="C27:C28"/>
    <mergeCell ref="E27:E28"/>
    <mergeCell ref="D27:D28"/>
    <mergeCell ref="J37:K37"/>
    <mergeCell ref="C49:K49"/>
  </mergeCells>
  <dataValidations count="14">
    <dataValidation operator="greaterThan" allowBlank="1" showInputMessage="1" showErrorMessage="1" sqref="F52:F80 C51:E80 H51:H80 J51 J52:K80 G20 I20" xr:uid="{00000000-0002-0000-0300-000000000000}"/>
    <dataValidation type="date" operator="greaterThanOrEqual" allowBlank="1" showInputMessage="1" showErrorMessage="1" error="Please enter today's date or later" sqref="F51" xr:uid="{00000000-0002-0000-0300-000001000000}">
      <formula1>TODAY()</formula1>
    </dataValidation>
    <dataValidation type="list" operator="greaterThan" allowBlank="1" showInputMessage="1" showErrorMessage="1" sqref="K51" xr:uid="{00000000-0002-0000-0300-000002000000}">
      <formula1>$BD$47:$BD$49</formula1>
    </dataValidation>
    <dataValidation type="list" allowBlank="1" showInputMessage="1" showErrorMessage="1" sqref="H29 D29:E29" xr:uid="{00000000-0002-0000-0300-000003000000}">
      <formula1>$BD$21:$BD$22</formula1>
    </dataValidation>
    <dataValidation type="list" allowBlank="1" showInputMessage="1" showErrorMessage="1" error="Only one form of Outgoing Call Barring may be selected" sqref="I29" xr:uid="{00000000-0002-0000-0300-000004000000}">
      <formula1>$BD$25:$BD$28</formula1>
    </dataValidation>
    <dataValidation type="textLength" operator="equal" allowBlank="1" showInputMessage="1" showErrorMessage="1" error="PIN Numbers must be 4 digits in length" sqref="J29" xr:uid="{00000000-0002-0000-0300-000005000000}">
      <formula1>4</formula1>
    </dataValidation>
    <dataValidation allowBlank="1" showInputMessage="1" showErrorMessage="1" error="Only one form of Outgoing Call Barring may be selected" sqref="X18:Y45" xr:uid="{00000000-0002-0000-0300-000006000000}"/>
    <dataValidation type="date" operator="greaterThan" allowBlank="1" showInputMessage="1" showErrorMessage="1" error="Date can't be today or earlier. _x000a_Enter as DD/MM/YYYY" sqref="H23" xr:uid="{00000000-0002-0000-0300-000007000000}">
      <formula1>TODAY()</formula1>
    </dataValidation>
    <dataValidation type="list" allowBlank="1" showInputMessage="1" showErrorMessage="1" sqref="C23" xr:uid="{00000000-0002-0000-0300-000008000000}">
      <formula1>$BD$37:$BD$38</formula1>
    </dataValidation>
    <dataValidation type="whole" operator="greaterThan" allowBlank="1" showInputMessage="1" showErrorMessage="1" error="DDI's are provided in multiples of 10" sqref="F23" xr:uid="{00000000-0002-0000-0300-000009000000}">
      <formula1>0</formula1>
    </dataValidation>
    <dataValidation type="custom" allowBlank="1" showInputMessage="1" showErrorMessage="1" error="DDIs are provided in multiples of 10" sqref="E23" xr:uid="{00000000-0002-0000-0300-00000A000000}">
      <formula1>MOD(E23,10)=0</formula1>
    </dataValidation>
    <dataValidation type="list" allowBlank="1" showInputMessage="1" showErrorMessage="1" sqref="D23" xr:uid="{00000000-0002-0000-0300-00000B000000}">
      <formula1>$BD$40:$BD$41</formula1>
    </dataValidation>
    <dataValidation type="whole" operator="greaterThanOrEqual" allowBlank="1" showInputMessage="1" showErrorMessage="1" error="Number of channels required must be greater than 6" sqref="J20" xr:uid="{00000000-0002-0000-0300-00000C000000}">
      <formula1>6</formula1>
    </dataValidation>
    <dataValidation type="date" operator="equal" allowBlank="1" showInputMessage="1" showErrorMessage="1" error="Please enter today's date" sqref="D9" xr:uid="{00000000-0002-0000-0300-00000D000000}">
      <formula1>TODAY()</formula1>
    </dataValidation>
  </dataValidations>
  <pageMargins left="0.23622047244094491" right="0.27559055118110237" top="0.74803149606299213" bottom="0.74803149606299213" header="0.31496062992125984" footer="0.31496062992125984"/>
  <pageSetup paperSize="9" scale="48" orientation="landscape" r:id="rId1"/>
  <headerFooter>
    <oddFooter>&amp;C&amp;1#&amp;"Calibri"&amp;8&amp;K737373KCOM Commercial in Confidence</oddFooter>
  </headerFooter>
  <rowBreaks count="2" manualBreakCount="2">
    <brk id="45" min="1" max="11" man="1"/>
    <brk id="83" max="16383" man="1"/>
  </rowBreaks>
  <colBreaks count="3" manualBreakCount="3">
    <brk id="4" min="1" max="45" man="1"/>
    <brk id="5" max="1048575" man="1"/>
    <brk id="6" min="1" max="4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39997558519241921"/>
    <pageSetUpPr fitToPage="1"/>
  </sheetPr>
  <dimension ref="A1:BE265"/>
  <sheetViews>
    <sheetView zoomScale="80" zoomScaleNormal="80" zoomScaleSheetLayoutView="50" workbookViewId="0"/>
  </sheetViews>
  <sheetFormatPr defaultColWidth="0" defaultRowHeight="12.75" zeroHeight="1" x14ac:dyDescent="0.2"/>
  <cols>
    <col min="1" max="1" width="3.7109375" style="489" customWidth="1"/>
    <col min="2" max="2" width="3" style="489" customWidth="1"/>
    <col min="3" max="3" width="12.5703125" style="489" customWidth="1"/>
    <col min="4" max="4" width="36.85546875" style="489" customWidth="1"/>
    <col min="5" max="5" width="56.5703125" style="489" customWidth="1"/>
    <col min="6" max="6" width="34.5703125" style="489" customWidth="1"/>
    <col min="7" max="7" width="40.85546875" style="489" customWidth="1"/>
    <col min="8" max="8" width="24.140625" style="489" customWidth="1"/>
    <col min="9" max="9" width="36.42578125" style="489" customWidth="1"/>
    <col min="10" max="10" width="21.7109375" style="489" customWidth="1"/>
    <col min="11" max="11" width="17" style="804" customWidth="1"/>
    <col min="12" max="12" width="17" style="489" customWidth="1"/>
    <col min="13" max="13" width="4.140625" style="489" customWidth="1"/>
    <col min="14" max="14" width="2.28515625" style="489" customWidth="1"/>
    <col min="15" max="16" width="9.42578125" style="489" hidden="1" customWidth="1"/>
    <col min="17" max="17" width="12.140625" style="489" hidden="1" customWidth="1"/>
    <col min="18" max="18" width="15.28515625" style="489" hidden="1" customWidth="1"/>
    <col min="19" max="19" width="15.85546875" style="489" hidden="1" customWidth="1"/>
    <col min="20" max="20" width="11.85546875" style="489" hidden="1" customWidth="1"/>
    <col min="21" max="21" width="36.85546875" style="489" hidden="1" customWidth="1"/>
    <col min="22" max="22" width="15.85546875" style="489" hidden="1" customWidth="1"/>
    <col min="23" max="23" width="17.85546875" style="489" hidden="1" customWidth="1"/>
    <col min="24" max="24" width="15.28515625" style="489" hidden="1" customWidth="1"/>
    <col min="25" max="25" width="0.7109375" style="489" hidden="1" customWidth="1"/>
    <col min="26" max="26" width="21.140625" style="489" hidden="1" customWidth="1"/>
    <col min="27" max="27" width="12.7109375" style="489" hidden="1" customWidth="1"/>
    <col min="28" max="28" width="14.5703125" style="489" hidden="1" customWidth="1"/>
    <col min="29" max="29" width="12" style="489" hidden="1" customWidth="1"/>
    <col min="30" max="30" width="17.140625" style="489" hidden="1" customWidth="1"/>
    <col min="31" max="31" width="16.28515625" style="489" hidden="1" customWidth="1"/>
    <col min="32" max="32" width="9.5703125" style="489" hidden="1" customWidth="1"/>
    <col min="33" max="33" width="17" style="489" hidden="1" customWidth="1"/>
    <col min="34" max="34" width="46.28515625" style="489" hidden="1" customWidth="1"/>
    <col min="35" max="35" width="41" style="489" hidden="1" customWidth="1"/>
    <col min="36" max="36" width="34.140625" style="489" hidden="1" customWidth="1"/>
    <col min="37" max="37" width="35.85546875" style="489" hidden="1" customWidth="1"/>
    <col min="38" max="38" width="17.7109375" style="489" hidden="1" customWidth="1"/>
    <col min="39" max="57" width="0" style="489" hidden="1" customWidth="1"/>
    <col min="58" max="16384" width="9.140625" style="489" hidden="1"/>
  </cols>
  <sheetData>
    <row r="1" spans="2:48" ht="16.5" thickBot="1" x14ac:dyDescent="0.25">
      <c r="B1" s="169"/>
      <c r="C1" s="169"/>
      <c r="D1" s="169"/>
      <c r="E1" s="169"/>
      <c r="F1" s="169"/>
      <c r="G1" s="169"/>
      <c r="H1" s="169"/>
      <c r="I1" s="169"/>
      <c r="J1" s="169"/>
      <c r="K1" s="782"/>
      <c r="L1" s="169"/>
      <c r="N1" s="155"/>
      <c r="O1" s="155"/>
      <c r="P1" s="155"/>
      <c r="Q1" s="155"/>
      <c r="R1" s="155"/>
      <c r="S1" s="155"/>
      <c r="T1" s="155"/>
      <c r="U1" s="155"/>
      <c r="V1" s="155"/>
      <c r="W1" s="155"/>
      <c r="AH1" s="783" t="s">
        <v>22</v>
      </c>
      <c r="AI1" s="783"/>
      <c r="AJ1" s="783"/>
      <c r="AK1" s="783"/>
      <c r="AL1" s="783"/>
      <c r="AM1" s="783"/>
    </row>
    <row r="2" spans="2:48" ht="12.75" customHeight="1" thickTop="1" x14ac:dyDescent="0.2">
      <c r="B2" s="282"/>
      <c r="C2" s="275"/>
      <c r="D2" s="275"/>
      <c r="E2" s="275"/>
      <c r="F2" s="275"/>
      <c r="G2" s="275"/>
      <c r="H2" s="275"/>
      <c r="I2" s="275"/>
      <c r="J2" s="275"/>
      <c r="K2" s="275"/>
      <c r="L2" s="275"/>
      <c r="M2" s="281"/>
      <c r="N2" s="282"/>
      <c r="O2" s="275"/>
      <c r="P2" s="275"/>
      <c r="Q2" s="275"/>
      <c r="R2" s="275"/>
      <c r="S2" s="275"/>
      <c r="T2" s="275"/>
      <c r="U2" s="275"/>
      <c r="V2" s="275"/>
      <c r="W2" s="155"/>
      <c r="X2" s="155"/>
      <c r="Y2" s="155"/>
      <c r="Z2" s="155"/>
      <c r="AA2" s="155"/>
      <c r="AB2" s="155"/>
      <c r="AH2" s="784"/>
      <c r="AI2" s="784"/>
      <c r="AJ2" s="784"/>
      <c r="AK2" s="784"/>
      <c r="AL2" s="784"/>
      <c r="AM2" s="784"/>
    </row>
    <row r="3" spans="2:48" ht="38.25" customHeight="1" x14ac:dyDescent="0.2">
      <c r="B3" s="282"/>
      <c r="C3" s="275"/>
      <c r="E3" s="785" t="s">
        <v>1</v>
      </c>
      <c r="F3" s="786"/>
      <c r="G3" s="786"/>
      <c r="H3" s="786"/>
      <c r="I3" s="786"/>
      <c r="J3" s="786"/>
      <c r="K3" s="787"/>
      <c r="L3" s="693"/>
      <c r="M3" s="788"/>
      <c r="N3" s="789"/>
      <c r="O3" s="624"/>
      <c r="P3" s="155"/>
      <c r="Q3" s="155"/>
      <c r="R3" s="155"/>
      <c r="S3" s="155"/>
      <c r="T3" s="155"/>
      <c r="U3" s="155"/>
      <c r="V3" s="155"/>
      <c r="W3" s="155"/>
      <c r="X3" s="155"/>
      <c r="Y3" s="155"/>
      <c r="Z3" s="155"/>
      <c r="AA3" s="155"/>
      <c r="AB3" s="155"/>
      <c r="AH3" s="790" t="s">
        <v>23</v>
      </c>
      <c r="AI3" s="790"/>
      <c r="AJ3" s="790"/>
      <c r="AK3" s="790"/>
      <c r="AL3" s="790"/>
      <c r="AM3" s="790"/>
    </row>
    <row r="4" spans="2:48" ht="21" customHeight="1" x14ac:dyDescent="0.2">
      <c r="B4" s="282"/>
      <c r="C4" s="275"/>
      <c r="E4" s="791" t="s">
        <v>57</v>
      </c>
      <c r="F4" s="792"/>
      <c r="G4" s="792"/>
      <c r="H4" s="792"/>
      <c r="I4" s="792"/>
      <c r="J4" s="792"/>
      <c r="K4" s="793"/>
      <c r="L4" s="695"/>
      <c r="M4" s="794"/>
      <c r="N4" s="795"/>
      <c r="O4" s="624"/>
      <c r="P4" s="155"/>
      <c r="Q4" s="155"/>
      <c r="R4" s="155"/>
      <c r="S4" s="155"/>
      <c r="T4" s="155"/>
      <c r="U4" s="155"/>
      <c r="V4" s="155"/>
      <c r="W4" s="155"/>
      <c r="X4" s="155"/>
      <c r="Y4" s="155"/>
      <c r="Z4" s="155"/>
      <c r="AA4" s="155"/>
      <c r="AB4" s="155"/>
      <c r="AH4" s="796" t="s">
        <v>24</v>
      </c>
      <c r="AI4" s="797" t="s">
        <v>11</v>
      </c>
      <c r="AJ4" s="797" t="s">
        <v>12</v>
      </c>
      <c r="AK4" s="798"/>
      <c r="AL4" s="798"/>
      <c r="AM4" s="799"/>
    </row>
    <row r="5" spans="2:48" ht="16.5" customHeight="1" x14ac:dyDescent="0.2">
      <c r="B5" s="282"/>
      <c r="C5" s="275"/>
      <c r="E5" s="800" t="s">
        <v>263</v>
      </c>
      <c r="F5" s="801"/>
      <c r="G5" s="801"/>
      <c r="H5" s="801"/>
      <c r="I5" s="801"/>
      <c r="J5" s="801"/>
      <c r="K5" s="801"/>
      <c r="M5" s="794"/>
      <c r="N5" s="157"/>
      <c r="O5" s="802"/>
      <c r="P5" s="695"/>
      <c r="Q5" s="695"/>
      <c r="R5" s="155"/>
      <c r="S5" s="155"/>
      <c r="T5" s="155"/>
      <c r="U5" s="155"/>
      <c r="V5" s="155"/>
      <c r="W5" s="155"/>
      <c r="X5" s="155"/>
      <c r="Y5" s="155"/>
      <c r="Z5" s="155"/>
      <c r="AA5" s="155"/>
      <c r="AB5" s="155"/>
      <c r="AH5" s="803" t="s">
        <v>72</v>
      </c>
      <c r="AI5" s="682"/>
      <c r="AJ5" s="682"/>
      <c r="AK5" s="682"/>
      <c r="AL5" s="682"/>
      <c r="AM5" s="682"/>
    </row>
    <row r="6" spans="2:48" ht="21.75" customHeight="1" x14ac:dyDescent="0.2">
      <c r="B6" s="282"/>
      <c r="C6" s="275"/>
      <c r="D6" s="801"/>
      <c r="E6" s="801"/>
      <c r="F6" s="801"/>
      <c r="G6" s="801"/>
      <c r="H6" s="801"/>
      <c r="I6" s="801"/>
      <c r="J6" s="801"/>
      <c r="K6" s="801"/>
      <c r="M6" s="794"/>
      <c r="N6" s="157"/>
      <c r="O6" s="802"/>
      <c r="P6" s="695"/>
      <c r="Q6" s="695"/>
      <c r="R6" s="155"/>
      <c r="S6" s="155"/>
      <c r="T6" s="155"/>
      <c r="U6" s="155"/>
      <c r="V6" s="155"/>
      <c r="W6" s="155"/>
      <c r="X6" s="155"/>
      <c r="Y6" s="155"/>
      <c r="Z6" s="155"/>
      <c r="AA6" s="155"/>
      <c r="AB6" s="155"/>
      <c r="AH6" s="796" t="s">
        <v>25</v>
      </c>
      <c r="AI6" s="798" t="s">
        <v>26</v>
      </c>
      <c r="AJ6" s="798" t="s">
        <v>27</v>
      </c>
      <c r="AK6" s="798" t="s">
        <v>28</v>
      </c>
      <c r="AL6" s="798" t="s">
        <v>29</v>
      </c>
      <c r="AM6" s="799"/>
      <c r="AV6" s="311" t="s">
        <v>221</v>
      </c>
    </row>
    <row r="7" spans="2:48" ht="18" customHeight="1" x14ac:dyDescent="0.2">
      <c r="B7" s="282"/>
      <c r="C7" s="275"/>
      <c r="D7" s="275"/>
      <c r="E7" s="275"/>
      <c r="M7" s="794"/>
      <c r="N7" s="157"/>
      <c r="O7" s="275"/>
      <c r="P7" s="695"/>
      <c r="Q7" s="155"/>
      <c r="R7" s="155"/>
      <c r="S7" s="155"/>
      <c r="T7" s="155"/>
      <c r="U7" s="155"/>
      <c r="V7" s="155"/>
      <c r="W7" s="155"/>
      <c r="X7" s="155"/>
      <c r="Y7" s="155"/>
      <c r="Z7" s="155"/>
      <c r="AA7" s="155"/>
      <c r="AB7" s="155"/>
      <c r="AH7" s="796" t="s">
        <v>30</v>
      </c>
      <c r="AI7" s="805">
        <v>16.489999999999998</v>
      </c>
      <c r="AJ7" s="805">
        <v>18.989999999999998</v>
      </c>
      <c r="AK7" s="805">
        <v>18.989999999999998</v>
      </c>
      <c r="AL7" s="805">
        <v>38.99</v>
      </c>
      <c r="AM7" s="799"/>
      <c r="AV7" s="311" t="s">
        <v>222</v>
      </c>
    </row>
    <row r="8" spans="2:48" ht="20.25" customHeight="1" x14ac:dyDescent="0.2">
      <c r="B8" s="282"/>
      <c r="C8" s="915" t="s">
        <v>0</v>
      </c>
      <c r="D8" s="916"/>
      <c r="E8" s="716"/>
      <c r="F8" s="806"/>
      <c r="G8" s="806"/>
      <c r="H8" s="807"/>
      <c r="I8" s="807"/>
      <c r="J8" s="807"/>
      <c r="K8" s="807"/>
      <c r="L8" s="148"/>
      <c r="M8" s="794"/>
      <c r="N8" s="282"/>
      <c r="O8" s="275"/>
      <c r="P8" s="473"/>
      <c r="Q8" s="473"/>
      <c r="R8" s="275"/>
      <c r="S8" s="275"/>
      <c r="T8" s="275"/>
      <c r="U8" s="275"/>
      <c r="V8" s="155"/>
      <c r="W8" s="155"/>
      <c r="X8" s="155"/>
      <c r="Y8" s="155"/>
      <c r="Z8" s="155"/>
      <c r="AA8" s="155"/>
      <c r="AB8" s="155"/>
      <c r="AH8" s="796" t="s">
        <v>31</v>
      </c>
      <c r="AI8" s="797" t="s">
        <v>11</v>
      </c>
      <c r="AJ8" s="797" t="s">
        <v>11</v>
      </c>
      <c r="AK8" s="797" t="s">
        <v>11</v>
      </c>
      <c r="AL8" s="797" t="s">
        <v>11</v>
      </c>
      <c r="AM8" s="799" t="s">
        <v>209</v>
      </c>
      <c r="AV8" s="311"/>
    </row>
    <row r="9" spans="2:48" ht="17.25" customHeight="1" x14ac:dyDescent="0.2">
      <c r="B9" s="282"/>
      <c r="C9" s="624"/>
      <c r="D9" s="275"/>
      <c r="E9" s="275"/>
      <c r="F9" s="275"/>
      <c r="G9" s="275"/>
      <c r="H9" s="148"/>
      <c r="I9" s="148"/>
      <c r="J9" s="148"/>
      <c r="K9" s="148"/>
      <c r="L9" s="475"/>
      <c r="M9" s="284"/>
      <c r="N9" s="808"/>
      <c r="O9" s="516"/>
      <c r="P9" s="275"/>
      <c r="Q9" s="275"/>
      <c r="R9" s="275"/>
      <c r="S9" s="275"/>
      <c r="T9" s="275"/>
      <c r="U9" s="275"/>
      <c r="V9" s="275"/>
      <c r="W9" s="155"/>
      <c r="X9" s="155"/>
      <c r="Y9" s="155"/>
      <c r="Z9" s="155"/>
      <c r="AA9" s="155"/>
      <c r="AB9" s="155"/>
      <c r="AH9" s="796" t="s">
        <v>32</v>
      </c>
      <c r="AI9" s="809">
        <v>80</v>
      </c>
      <c r="AJ9" s="809">
        <v>80</v>
      </c>
      <c r="AK9" s="809">
        <v>80</v>
      </c>
      <c r="AL9" s="809">
        <v>80</v>
      </c>
      <c r="AM9" s="799" t="s">
        <v>137</v>
      </c>
    </row>
    <row r="10" spans="2:48" ht="23.25" customHeight="1" x14ac:dyDescent="0.2">
      <c r="B10" s="282"/>
      <c r="C10" s="917" t="s">
        <v>6</v>
      </c>
      <c r="D10" s="918"/>
      <c r="E10" s="916"/>
      <c r="F10" s="810"/>
      <c r="G10" s="810"/>
      <c r="H10" s="810"/>
      <c r="I10" s="810"/>
      <c r="J10" s="810"/>
      <c r="K10" s="810"/>
      <c r="L10" s="810"/>
      <c r="M10" s="284"/>
      <c r="N10" s="811"/>
      <c r="O10" s="810"/>
      <c r="P10" s="810"/>
      <c r="Q10" s="810"/>
      <c r="R10" s="275"/>
      <c r="S10" s="363"/>
      <c r="T10" s="363"/>
      <c r="U10" s="810"/>
      <c r="V10" s="812"/>
      <c r="W10" s="812"/>
      <c r="X10" s="155"/>
      <c r="Y10" s="813"/>
      <c r="Z10" s="813"/>
      <c r="AA10" s="813"/>
      <c r="AB10" s="155"/>
      <c r="AC10" s="814"/>
      <c r="AH10" s="796" t="s">
        <v>33</v>
      </c>
      <c r="AI10" s="798" t="s">
        <v>34</v>
      </c>
      <c r="AJ10" s="798" t="s">
        <v>35</v>
      </c>
      <c r="AK10" s="798"/>
      <c r="AL10" s="798"/>
      <c r="AM10" s="799"/>
    </row>
    <row r="11" spans="2:48" ht="20.25" customHeight="1" x14ac:dyDescent="0.25">
      <c r="B11" s="282"/>
      <c r="C11" s="940" t="s">
        <v>3</v>
      </c>
      <c r="D11" s="941"/>
      <c r="E11" s="309" t="s">
        <v>265</v>
      </c>
      <c r="F11" s="363"/>
      <c r="J11" s="919" t="s">
        <v>266</v>
      </c>
      <c r="K11" s="920"/>
      <c r="L11" s="921"/>
      <c r="M11" s="815"/>
      <c r="N11" s="816"/>
      <c r="O11" s="363"/>
      <c r="P11" s="363"/>
      <c r="Q11" s="363"/>
      <c r="R11" s="275"/>
      <c r="S11" s="363"/>
      <c r="T11" s="363"/>
      <c r="U11" s="363"/>
      <c r="V11" s="363"/>
      <c r="W11" s="363"/>
      <c r="X11" s="155"/>
      <c r="Y11" s="155"/>
      <c r="Z11" s="155"/>
      <c r="AA11" s="155"/>
      <c r="AB11" s="155"/>
      <c r="AC11" s="817"/>
      <c r="AH11" s="818" t="s">
        <v>71</v>
      </c>
      <c r="AI11" s="805">
        <v>40</v>
      </c>
      <c r="AJ11" s="819">
        <v>0</v>
      </c>
      <c r="AK11" s="820"/>
      <c r="AL11" s="820"/>
      <c r="AM11" s="820"/>
    </row>
    <row r="12" spans="2:48" ht="20.25" customHeight="1" x14ac:dyDescent="0.25">
      <c r="B12" s="282"/>
      <c r="C12" s="940" t="s">
        <v>40</v>
      </c>
      <c r="D12" s="941"/>
      <c r="E12" s="309"/>
      <c r="F12" s="363"/>
      <c r="J12" s="942" t="s">
        <v>210</v>
      </c>
      <c r="K12" s="943"/>
      <c r="L12" s="314" t="s">
        <v>265</v>
      </c>
      <c r="M12" s="821"/>
      <c r="N12" s="816"/>
      <c r="O12" s="363"/>
      <c r="P12" s="363"/>
      <c r="Q12" s="363"/>
      <c r="R12" s="275"/>
      <c r="S12" s="363"/>
      <c r="T12" s="363"/>
      <c r="U12" s="363"/>
      <c r="V12" s="567"/>
      <c r="W12" s="567"/>
      <c r="X12" s="155"/>
      <c r="Y12" s="155"/>
      <c r="Z12" s="155"/>
      <c r="AA12" s="155"/>
      <c r="AB12" s="155"/>
      <c r="AC12" s="822"/>
      <c r="AH12" s="823" t="s">
        <v>61</v>
      </c>
      <c r="AI12" s="797" t="s">
        <v>12</v>
      </c>
      <c r="AJ12" s="797" t="s">
        <v>62</v>
      </c>
      <c r="AK12" s="797" t="s">
        <v>63</v>
      </c>
      <c r="AL12" s="797" t="s">
        <v>64</v>
      </c>
      <c r="AM12" s="797" t="s">
        <v>65</v>
      </c>
    </row>
    <row r="13" spans="2:48" ht="20.25" customHeight="1" x14ac:dyDescent="0.25">
      <c r="B13" s="282"/>
      <c r="C13" s="940" t="s">
        <v>4</v>
      </c>
      <c r="D13" s="941"/>
      <c r="E13" s="309" t="s">
        <v>265</v>
      </c>
      <c r="F13" s="363"/>
      <c r="J13" s="944" t="s">
        <v>211</v>
      </c>
      <c r="K13" s="945"/>
      <c r="L13" s="317" t="s">
        <v>265</v>
      </c>
      <c r="M13" s="821"/>
      <c r="N13" s="816"/>
      <c r="O13" s="363"/>
      <c r="P13" s="363"/>
      <c r="Q13" s="364"/>
      <c r="R13" s="364"/>
      <c r="S13" s="364"/>
      <c r="T13" s="364"/>
      <c r="U13" s="363"/>
      <c r="V13" s="567"/>
      <c r="W13" s="567"/>
      <c r="X13" s="155"/>
      <c r="Y13" s="155"/>
      <c r="Z13" s="155"/>
      <c r="AA13" s="155"/>
      <c r="AB13" s="155"/>
      <c r="AC13" s="822"/>
      <c r="AH13" s="823" t="s">
        <v>66</v>
      </c>
      <c r="AI13" s="824">
        <v>55.32</v>
      </c>
      <c r="AJ13" s="799">
        <v>0</v>
      </c>
      <c r="AK13" s="799"/>
      <c r="AL13" s="799"/>
      <c r="AM13" s="799"/>
    </row>
    <row r="14" spans="2:48" ht="20.25" customHeight="1" x14ac:dyDescent="0.25">
      <c r="B14" s="282"/>
      <c r="C14" s="940" t="s">
        <v>5</v>
      </c>
      <c r="D14" s="941"/>
      <c r="E14" s="315"/>
      <c r="F14" s="364"/>
      <c r="J14" s="944" t="s">
        <v>212</v>
      </c>
      <c r="K14" s="945"/>
      <c r="L14" s="317" t="s">
        <v>265</v>
      </c>
      <c r="M14" s="821"/>
      <c r="N14" s="632"/>
      <c r="O14" s="364"/>
      <c r="P14" s="364"/>
      <c r="Q14" s="155"/>
      <c r="R14" s="155"/>
      <c r="S14" s="364"/>
      <c r="T14" s="364"/>
      <c r="U14" s="364"/>
      <c r="V14" s="512"/>
      <c r="W14" s="512"/>
      <c r="X14" s="155"/>
      <c r="Y14" s="155"/>
      <c r="Z14" s="155"/>
      <c r="AA14" s="155"/>
      <c r="AB14" s="155"/>
      <c r="AC14" s="822"/>
      <c r="AH14" s="823" t="s">
        <v>67</v>
      </c>
      <c r="AI14" s="797" t="s">
        <v>68</v>
      </c>
      <c r="AJ14" s="797" t="s">
        <v>69</v>
      </c>
      <c r="AK14" s="799" t="s">
        <v>208</v>
      </c>
      <c r="AL14" s="799"/>
      <c r="AM14" s="799"/>
    </row>
    <row r="15" spans="2:48" ht="20.25" customHeight="1" x14ac:dyDescent="0.25">
      <c r="B15" s="319"/>
      <c r="C15" s="531"/>
      <c r="D15" s="531"/>
      <c r="E15" s="531"/>
      <c r="F15" s="148"/>
      <c r="G15" s="148"/>
      <c r="H15" s="148"/>
      <c r="I15" s="148"/>
      <c r="J15" s="148"/>
      <c r="K15" s="277"/>
      <c r="L15" s="148"/>
      <c r="M15" s="825"/>
      <c r="N15" s="282"/>
      <c r="O15" s="275"/>
      <c r="P15" s="275"/>
      <c r="Q15" s="155"/>
      <c r="R15" s="155"/>
      <c r="S15" s="275"/>
      <c r="T15" s="275"/>
      <c r="U15" s="275"/>
      <c r="V15" s="155"/>
      <c r="W15" s="155"/>
      <c r="X15" s="155"/>
      <c r="Y15" s="155"/>
      <c r="Z15" s="155"/>
      <c r="AA15" s="155"/>
      <c r="AB15" s="155"/>
      <c r="AC15" s="822"/>
      <c r="AH15" s="823" t="s">
        <v>70</v>
      </c>
      <c r="AI15" s="824">
        <v>5</v>
      </c>
      <c r="AJ15" s="824">
        <v>2</v>
      </c>
      <c r="AK15" s="799" t="s">
        <v>137</v>
      </c>
      <c r="AL15" s="799"/>
      <c r="AM15" s="799"/>
    </row>
    <row r="16" spans="2:48" ht="22.5" customHeight="1" x14ac:dyDescent="0.2">
      <c r="B16" s="157"/>
      <c r="C16" s="922" t="s">
        <v>55</v>
      </c>
      <c r="D16" s="923"/>
      <c r="E16" s="923"/>
      <c r="F16" s="923"/>
      <c r="G16" s="923"/>
      <c r="H16" s="923"/>
      <c r="I16" s="923"/>
      <c r="J16" s="923"/>
      <c r="K16" s="923"/>
      <c r="L16" s="924"/>
      <c r="M16" s="156"/>
      <c r="N16" s="157"/>
      <c r="O16" s="155"/>
      <c r="P16" s="275"/>
      <c r="Q16" s="155"/>
      <c r="R16" s="155"/>
      <c r="S16" s="275"/>
      <c r="T16" s="275"/>
      <c r="U16" s="275"/>
      <c r="V16" s="155"/>
      <c r="W16" s="155"/>
      <c r="X16" s="155"/>
      <c r="Y16" s="812"/>
      <c r="Z16" s="155"/>
      <c r="AA16" s="155"/>
      <c r="AB16" s="155"/>
      <c r="AC16" s="822"/>
    </row>
    <row r="17" spans="2:49" ht="20.25" customHeight="1" x14ac:dyDescent="0.2">
      <c r="B17" s="157"/>
      <c r="C17" s="906" t="s">
        <v>18</v>
      </c>
      <c r="D17" s="907"/>
      <c r="E17" s="907"/>
      <c r="F17" s="907"/>
      <c r="G17" s="907"/>
      <c r="H17" s="907"/>
      <c r="I17" s="907"/>
      <c r="J17" s="908"/>
      <c r="K17" s="925" t="s">
        <v>8</v>
      </c>
      <c r="L17" s="926"/>
      <c r="M17" s="826"/>
      <c r="N17" s="157"/>
      <c r="O17" s="155"/>
      <c r="P17" s="275"/>
      <c r="Q17" s="155"/>
      <c r="R17" s="155"/>
      <c r="S17" s="275"/>
      <c r="T17" s="275"/>
      <c r="U17" s="275"/>
      <c r="V17" s="155"/>
      <c r="W17" s="155"/>
      <c r="X17" s="155"/>
      <c r="Y17" s="179"/>
      <c r="Z17" s="155"/>
      <c r="AA17" s="155"/>
      <c r="AB17" s="155"/>
    </row>
    <row r="18" spans="2:49" ht="39" customHeight="1" x14ac:dyDescent="0.2">
      <c r="B18" s="157"/>
      <c r="C18" s="946" t="s">
        <v>105</v>
      </c>
      <c r="D18" s="947" t="s">
        <v>59</v>
      </c>
      <c r="E18" s="948" t="s">
        <v>45</v>
      </c>
      <c r="F18" s="949" t="s">
        <v>141</v>
      </c>
      <c r="G18" s="948" t="s">
        <v>138</v>
      </c>
      <c r="H18" s="948" t="s">
        <v>47</v>
      </c>
      <c r="I18" s="947" t="s">
        <v>48</v>
      </c>
      <c r="J18" s="950" t="s">
        <v>56</v>
      </c>
      <c r="K18" s="951" t="s">
        <v>83</v>
      </c>
      <c r="L18" s="952" t="s">
        <v>60</v>
      </c>
      <c r="M18" s="156"/>
      <c r="N18" s="157"/>
      <c r="O18" s="155"/>
      <c r="P18" s="275"/>
      <c r="Q18" s="155"/>
      <c r="R18" s="155"/>
      <c r="S18" s="275"/>
      <c r="T18" s="275"/>
      <c r="U18" s="275"/>
      <c r="V18" s="155"/>
      <c r="W18" s="155"/>
      <c r="X18" s="155"/>
      <c r="Y18" s="519"/>
      <c r="Z18" s="155"/>
      <c r="AA18" s="155"/>
      <c r="AB18" s="155"/>
      <c r="AI18" s="827"/>
      <c r="AJ18" s="720"/>
      <c r="AK18" s="720"/>
      <c r="AL18" s="720"/>
      <c r="AR18" s="489" t="s">
        <v>201</v>
      </c>
    </row>
    <row r="19" spans="2:49" ht="22.5" customHeight="1" x14ac:dyDescent="0.2">
      <c r="B19" s="157"/>
      <c r="C19" s="334">
        <v>1</v>
      </c>
      <c r="D19" s="723"/>
      <c r="E19" s="722"/>
      <c r="F19" s="828"/>
      <c r="G19" s="829"/>
      <c r="H19" s="722"/>
      <c r="I19" s="723"/>
      <c r="J19" s="388"/>
      <c r="K19" s="830"/>
      <c r="L19" s="393" t="str">
        <f t="shared" ref="L19:L28" si="0">IF(AND(D19="",E19=""),"",IF($E$8="","Input Date Above",IF(K19="","Start Date Required",IF(K19&gt;=$AR$19,K19,IF(K19&lt;$AR$19,$AR$19)))))</f>
        <v/>
      </c>
      <c r="M19" s="156"/>
      <c r="N19" s="157"/>
      <c r="O19" s="155"/>
      <c r="P19" s="275"/>
      <c r="Q19" s="155"/>
      <c r="R19" s="155"/>
      <c r="S19" s="275"/>
      <c r="T19" s="275"/>
      <c r="U19" s="275"/>
      <c r="V19" s="155"/>
      <c r="W19" s="155"/>
      <c r="X19" s="155"/>
      <c r="Y19" s="519"/>
      <c r="Z19" s="155"/>
      <c r="AA19" s="155"/>
      <c r="AB19" s="155"/>
      <c r="AC19" s="489">
        <f>IF(E19="",1,2)</f>
        <v>1</v>
      </c>
      <c r="AI19" s="831"/>
      <c r="AJ19" s="720"/>
      <c r="AK19" s="720"/>
      <c r="AL19" s="720"/>
      <c r="AR19" s="832">
        <f>WORKDAY(E8,6)</f>
        <v>9</v>
      </c>
    </row>
    <row r="20" spans="2:49" ht="22.5" customHeight="1" x14ac:dyDescent="0.2">
      <c r="B20" s="157"/>
      <c r="C20" s="334">
        <v>2</v>
      </c>
      <c r="D20" s="723"/>
      <c r="E20" s="722"/>
      <c r="F20" s="828"/>
      <c r="G20" s="722"/>
      <c r="H20" s="722"/>
      <c r="I20" s="723"/>
      <c r="J20" s="388"/>
      <c r="K20" s="830"/>
      <c r="L20" s="393" t="str">
        <f t="shared" si="0"/>
        <v/>
      </c>
      <c r="M20" s="156"/>
      <c r="N20" s="157"/>
      <c r="O20" s="155"/>
      <c r="P20" s="275"/>
      <c r="Q20" s="155"/>
      <c r="R20" s="155"/>
      <c r="S20" s="275"/>
      <c r="T20" s="275"/>
      <c r="U20" s="275"/>
      <c r="V20" s="155"/>
      <c r="W20" s="155"/>
      <c r="X20" s="155"/>
      <c r="Y20" s="519"/>
      <c r="Z20" s="155"/>
      <c r="AA20" s="155"/>
      <c r="AB20" s="155"/>
      <c r="AC20" s="489">
        <f t="shared" ref="AC20:AC28" si="1">IF(E20="",1,2)</f>
        <v>1</v>
      </c>
      <c r="AI20" s="831"/>
      <c r="AJ20" s="720"/>
      <c r="AK20" s="720"/>
      <c r="AL20" s="720"/>
    </row>
    <row r="21" spans="2:49" ht="22.5" customHeight="1" x14ac:dyDescent="0.2">
      <c r="B21" s="157"/>
      <c r="C21" s="334">
        <v>3</v>
      </c>
      <c r="D21" s="723"/>
      <c r="E21" s="722"/>
      <c r="F21" s="828"/>
      <c r="G21" s="722"/>
      <c r="H21" s="722"/>
      <c r="I21" s="723"/>
      <c r="J21" s="388"/>
      <c r="K21" s="830"/>
      <c r="L21" s="393" t="str">
        <f t="shared" si="0"/>
        <v/>
      </c>
      <c r="M21" s="156"/>
      <c r="N21" s="157"/>
      <c r="O21" s="155"/>
      <c r="P21" s="275"/>
      <c r="Q21" s="155"/>
      <c r="R21" s="155"/>
      <c r="S21" s="275"/>
      <c r="T21" s="275"/>
      <c r="U21" s="275"/>
      <c r="V21" s="155"/>
      <c r="W21" s="155"/>
      <c r="X21" s="155"/>
      <c r="Y21" s="519"/>
      <c r="Z21" s="155"/>
      <c r="AA21" s="155"/>
      <c r="AB21" s="155"/>
      <c r="AC21" s="489">
        <f t="shared" si="1"/>
        <v>1</v>
      </c>
      <c r="AI21" s="831"/>
      <c r="AJ21" s="720"/>
      <c r="AK21" s="720"/>
      <c r="AL21" s="720"/>
    </row>
    <row r="22" spans="2:49" ht="22.5" customHeight="1" x14ac:dyDescent="0.2">
      <c r="B22" s="157"/>
      <c r="C22" s="334">
        <v>4</v>
      </c>
      <c r="D22" s="723"/>
      <c r="E22" s="722"/>
      <c r="F22" s="828"/>
      <c r="G22" s="722"/>
      <c r="H22" s="722"/>
      <c r="I22" s="723"/>
      <c r="J22" s="388"/>
      <c r="K22" s="830"/>
      <c r="L22" s="393" t="str">
        <f t="shared" si="0"/>
        <v/>
      </c>
      <c r="M22" s="156"/>
      <c r="N22" s="157"/>
      <c r="O22" s="155"/>
      <c r="P22" s="275"/>
      <c r="Q22" s="155"/>
      <c r="R22" s="155"/>
      <c r="S22" s="275"/>
      <c r="T22" s="275"/>
      <c r="U22" s="275"/>
      <c r="V22" s="155"/>
      <c r="W22" s="155"/>
      <c r="X22" s="155"/>
      <c r="Y22" s="519"/>
      <c r="Z22" s="155"/>
      <c r="AA22" s="155"/>
      <c r="AB22" s="155"/>
      <c r="AC22" s="489">
        <f t="shared" si="1"/>
        <v>1</v>
      </c>
      <c r="AI22" s="831"/>
      <c r="AJ22" s="720"/>
      <c r="AK22" s="720"/>
      <c r="AL22" s="720"/>
    </row>
    <row r="23" spans="2:49" ht="22.5" customHeight="1" x14ac:dyDescent="0.2">
      <c r="B23" s="157"/>
      <c r="C23" s="334">
        <v>5</v>
      </c>
      <c r="D23" s="723"/>
      <c r="E23" s="722"/>
      <c r="F23" s="828"/>
      <c r="G23" s="722"/>
      <c r="H23" s="722"/>
      <c r="I23" s="723"/>
      <c r="J23" s="388"/>
      <c r="K23" s="830"/>
      <c r="L23" s="393" t="str">
        <f t="shared" si="0"/>
        <v/>
      </c>
      <c r="M23" s="156"/>
      <c r="N23" s="157"/>
      <c r="O23" s="155"/>
      <c r="P23" s="275"/>
      <c r="Q23" s="155"/>
      <c r="R23" s="155"/>
      <c r="S23" s="275"/>
      <c r="T23" s="275"/>
      <c r="U23" s="275"/>
      <c r="V23" s="155"/>
      <c r="W23" s="155"/>
      <c r="X23" s="155"/>
      <c r="Y23" s="519"/>
      <c r="Z23" s="155"/>
      <c r="AA23" s="155"/>
      <c r="AB23" s="155"/>
      <c r="AC23" s="489">
        <f t="shared" si="1"/>
        <v>1</v>
      </c>
      <c r="AI23" s="831"/>
      <c r="AJ23" s="720"/>
      <c r="AK23" s="720"/>
      <c r="AL23" s="720"/>
    </row>
    <row r="24" spans="2:49" ht="22.5" customHeight="1" x14ac:dyDescent="0.2">
      <c r="B24" s="157"/>
      <c r="C24" s="334">
        <v>6</v>
      </c>
      <c r="D24" s="723"/>
      <c r="E24" s="722"/>
      <c r="F24" s="828"/>
      <c r="G24" s="722"/>
      <c r="H24" s="722"/>
      <c r="I24" s="723"/>
      <c r="J24" s="388"/>
      <c r="K24" s="830"/>
      <c r="L24" s="393" t="str">
        <f t="shared" si="0"/>
        <v/>
      </c>
      <c r="M24" s="156"/>
      <c r="N24" s="157"/>
      <c r="O24" s="155"/>
      <c r="P24" s="275"/>
      <c r="Q24" s="275"/>
      <c r="R24" s="275"/>
      <c r="S24" s="275"/>
      <c r="T24" s="275"/>
      <c r="U24" s="275"/>
      <c r="V24" s="155"/>
      <c r="W24" s="155"/>
      <c r="X24" s="155"/>
      <c r="Y24" s="519"/>
      <c r="Z24" s="155"/>
      <c r="AA24" s="155"/>
      <c r="AB24" s="155"/>
      <c r="AC24" s="489">
        <f t="shared" si="1"/>
        <v>1</v>
      </c>
      <c r="AI24" s="831"/>
      <c r="AJ24" s="720"/>
      <c r="AK24" s="720"/>
      <c r="AL24" s="720"/>
    </row>
    <row r="25" spans="2:49" ht="22.5" customHeight="1" x14ac:dyDescent="0.2">
      <c r="B25" s="157"/>
      <c r="C25" s="334">
        <v>7</v>
      </c>
      <c r="D25" s="723"/>
      <c r="E25" s="722"/>
      <c r="F25" s="828"/>
      <c r="G25" s="722"/>
      <c r="H25" s="722"/>
      <c r="I25" s="723"/>
      <c r="J25" s="388"/>
      <c r="K25" s="830"/>
      <c r="L25" s="393" t="str">
        <f t="shared" si="0"/>
        <v/>
      </c>
      <c r="M25" s="156"/>
      <c r="N25" s="157"/>
      <c r="O25" s="155"/>
      <c r="P25" s="275"/>
      <c r="Q25" s="275"/>
      <c r="R25" s="275"/>
      <c r="S25" s="275"/>
      <c r="T25" s="275"/>
      <c r="U25" s="275"/>
      <c r="V25" s="155"/>
      <c r="W25" s="155"/>
      <c r="X25" s="155"/>
      <c r="Y25" s="519"/>
      <c r="Z25" s="155"/>
      <c r="AA25" s="155"/>
      <c r="AB25" s="155"/>
      <c r="AC25" s="489">
        <f t="shared" si="1"/>
        <v>1</v>
      </c>
      <c r="AI25" s="831"/>
      <c r="AJ25" s="720"/>
      <c r="AK25" s="720" t="str">
        <f>IF(E39="","",IF(E39=$AI$6,CONCATENATE($AL$8," ","(",TEXT($AL$9,"£0.00"),")"),IF(E39=$AJ$6,CONCATENATE($AL$8," ","(",TEXT($AL$9,"£0.00"),")"),IF(E39=$AK$6,CONCATENATE($AL$8," ","(",TEXT($AL$9,"£0.00"),")"),IF(E39=$AL$6,CONCATENATE($AK$8," ","(",TEXT($AK$9,"£0.00"),")"),0)))))</f>
        <v/>
      </c>
      <c r="AL25" s="720" t="str">
        <f>IF(E39="","","No")</f>
        <v/>
      </c>
    </row>
    <row r="26" spans="2:49" ht="22.5" customHeight="1" x14ac:dyDescent="0.2">
      <c r="B26" s="157"/>
      <c r="C26" s="334">
        <v>8</v>
      </c>
      <c r="D26" s="723"/>
      <c r="E26" s="722"/>
      <c r="F26" s="828"/>
      <c r="G26" s="722"/>
      <c r="H26" s="722"/>
      <c r="I26" s="723"/>
      <c r="J26" s="388"/>
      <c r="K26" s="830"/>
      <c r="L26" s="393" t="str">
        <f t="shared" si="0"/>
        <v/>
      </c>
      <c r="M26" s="156"/>
      <c r="N26" s="157"/>
      <c r="O26" s="155"/>
      <c r="P26" s="275"/>
      <c r="Q26" s="275"/>
      <c r="R26" s="275"/>
      <c r="S26" s="275"/>
      <c r="T26" s="275"/>
      <c r="U26" s="275"/>
      <c r="V26" s="155"/>
      <c r="W26" s="155"/>
      <c r="X26" s="155"/>
      <c r="Y26" s="519"/>
      <c r="Z26" s="155"/>
      <c r="AA26" s="155"/>
      <c r="AB26" s="155"/>
      <c r="AC26" s="489">
        <f t="shared" si="1"/>
        <v>1</v>
      </c>
      <c r="AI26" s="831"/>
      <c r="AJ26" s="720"/>
      <c r="AK26" s="720" t="str">
        <f>IF(E40="","",IF(E40=$AI$6,CONCATENATE($AL$8," ","(",TEXT($AL$9,"£0.00"),")"),IF(E40=$AJ$6,CONCATENATE($AL$8," ","(",TEXT($AL$9,"£0.00"),")"),IF(E40=$AK$6,CONCATENATE($AL$8," ","(",TEXT($AL$9,"£0.00"),")"),IF(E40=$AL$6,CONCATENATE($AK$8," ","(",TEXT($AK$9,"£0.00"),")"),0)))))</f>
        <v/>
      </c>
      <c r="AL26" s="720" t="str">
        <f>IF(E40="","","No")</f>
        <v/>
      </c>
    </row>
    <row r="27" spans="2:49" ht="22.5" customHeight="1" x14ac:dyDescent="0.2">
      <c r="B27" s="157"/>
      <c r="C27" s="334">
        <v>9</v>
      </c>
      <c r="D27" s="723"/>
      <c r="E27" s="722"/>
      <c r="F27" s="828"/>
      <c r="G27" s="722"/>
      <c r="H27" s="722"/>
      <c r="I27" s="723"/>
      <c r="J27" s="388"/>
      <c r="K27" s="830"/>
      <c r="L27" s="393" t="str">
        <f t="shared" si="0"/>
        <v/>
      </c>
      <c r="M27" s="156"/>
      <c r="N27" s="833"/>
      <c r="O27" s="275"/>
      <c r="P27" s="275"/>
      <c r="Q27" s="275"/>
      <c r="R27" s="275"/>
      <c r="S27" s="275"/>
      <c r="T27" s="275"/>
      <c r="U27" s="275"/>
      <c r="V27" s="155"/>
      <c r="W27" s="155"/>
      <c r="X27" s="155"/>
      <c r="Y27" s="519"/>
      <c r="Z27" s="155"/>
      <c r="AA27" s="155"/>
      <c r="AB27" s="155"/>
      <c r="AC27" s="489">
        <f t="shared" si="1"/>
        <v>1</v>
      </c>
      <c r="AI27" s="831"/>
      <c r="AJ27" s="720"/>
      <c r="AK27" s="720" t="str">
        <f>IF(E41="","",IF(E41=$AI$6,CONCATENATE($AL$8," ","(",TEXT($AL$9,"£0.00"),")"),IF(E41=$AJ$6,CONCATENATE($AL$8," ","(",TEXT($AL$9,"£0.00"),")"),IF(E41=$AK$6,CONCATENATE($AL$8," ","(",TEXT($AL$9,"£0.00"),")"),IF(E41=$AL$6,CONCATENATE($AK$8," ","(",TEXT($AK$9,"£0.00"),")"),0)))))</f>
        <v/>
      </c>
      <c r="AL27" s="720" t="str">
        <f>IF(E41="","","No")</f>
        <v/>
      </c>
    </row>
    <row r="28" spans="2:49" ht="22.5" customHeight="1" x14ac:dyDescent="0.2">
      <c r="B28" s="157"/>
      <c r="C28" s="334">
        <v>10</v>
      </c>
      <c r="D28" s="723"/>
      <c r="E28" s="722"/>
      <c r="F28" s="828"/>
      <c r="G28" s="722"/>
      <c r="H28" s="722"/>
      <c r="I28" s="723"/>
      <c r="J28" s="388"/>
      <c r="K28" s="830"/>
      <c r="L28" s="393" t="str">
        <f t="shared" si="0"/>
        <v/>
      </c>
      <c r="M28" s="156"/>
      <c r="N28" s="833"/>
      <c r="O28" s="275"/>
      <c r="P28" s="275"/>
      <c r="Q28" s="275"/>
      <c r="R28" s="275"/>
      <c r="S28" s="275"/>
      <c r="T28" s="275"/>
      <c r="U28" s="275"/>
      <c r="V28" s="155"/>
      <c r="W28" s="155"/>
      <c r="X28" s="155"/>
      <c r="Y28" s="519"/>
      <c r="Z28" s="155"/>
      <c r="AA28" s="155"/>
      <c r="AB28" s="155"/>
      <c r="AC28" s="489">
        <f t="shared" si="1"/>
        <v>1</v>
      </c>
      <c r="AI28" s="511"/>
    </row>
    <row r="29" spans="2:49" ht="19.5" customHeight="1" x14ac:dyDescent="0.2">
      <c r="B29" s="157"/>
      <c r="C29" s="275"/>
      <c r="D29" s="275"/>
      <c r="E29" s="275"/>
      <c r="F29" s="148"/>
      <c r="G29" s="148"/>
      <c r="H29" s="148"/>
      <c r="I29" s="148"/>
      <c r="J29" s="148"/>
      <c r="K29" s="148"/>
      <c r="L29" s="148"/>
      <c r="M29" s="156"/>
      <c r="N29" s="833"/>
      <c r="O29" s="275"/>
      <c r="P29" s="275"/>
      <c r="Q29" s="275"/>
      <c r="R29" s="810"/>
      <c r="S29" s="810"/>
      <c r="T29" s="275"/>
      <c r="U29" s="275"/>
      <c r="V29" s="155"/>
      <c r="W29" s="155"/>
      <c r="X29" s="155"/>
      <c r="Y29" s="155"/>
      <c r="Z29" s="155"/>
      <c r="AA29" s="155"/>
      <c r="AB29" s="155"/>
    </row>
    <row r="30" spans="2:49" ht="20.25" customHeight="1" x14ac:dyDescent="0.2">
      <c r="B30" s="157"/>
      <c r="C30" s="906" t="s">
        <v>8</v>
      </c>
      <c r="D30" s="907"/>
      <c r="E30" s="907"/>
      <c r="F30" s="907"/>
      <c r="G30" s="907"/>
      <c r="H30" s="907"/>
      <c r="I30" s="907"/>
      <c r="J30" s="907"/>
      <c r="K30" s="907"/>
      <c r="L30" s="908"/>
      <c r="M30" s="156"/>
      <c r="N30" s="282"/>
      <c r="O30" s="275"/>
      <c r="P30" s="275"/>
      <c r="Q30" s="275"/>
      <c r="R30" s="275"/>
      <c r="S30" s="275"/>
      <c r="T30" s="275"/>
      <c r="U30" s="275"/>
      <c r="V30" s="155"/>
      <c r="W30" s="155"/>
      <c r="X30" s="155"/>
      <c r="Y30" s="155"/>
      <c r="Z30" s="155"/>
      <c r="AA30" s="155"/>
      <c r="AB30" s="155"/>
      <c r="AH30" s="511"/>
      <c r="AI30" s="831"/>
      <c r="AJ30" s="511"/>
      <c r="AK30" s="827"/>
    </row>
    <row r="31" spans="2:49" ht="38.25" customHeight="1" x14ac:dyDescent="0.2">
      <c r="B31" s="157"/>
      <c r="C31" s="946" t="s">
        <v>105</v>
      </c>
      <c r="D31" s="951" t="s">
        <v>19</v>
      </c>
      <c r="E31" s="952" t="s">
        <v>20</v>
      </c>
      <c r="F31" s="948" t="s">
        <v>49</v>
      </c>
      <c r="G31" s="948" t="s">
        <v>85</v>
      </c>
      <c r="H31" s="951" t="s">
        <v>50</v>
      </c>
      <c r="I31" s="951" t="s">
        <v>51</v>
      </c>
      <c r="J31" s="952" t="s">
        <v>52</v>
      </c>
      <c r="K31" s="953" t="s">
        <v>54</v>
      </c>
      <c r="L31" s="954" t="s">
        <v>73</v>
      </c>
      <c r="M31" s="156"/>
      <c r="N31" s="282"/>
      <c r="O31" s="275"/>
      <c r="P31" s="275"/>
      <c r="Q31" s="275"/>
      <c r="R31" s="155"/>
      <c r="S31" s="155"/>
      <c r="T31" s="275"/>
      <c r="U31" s="275"/>
      <c r="V31" s="155"/>
      <c r="W31" s="155"/>
      <c r="X31" s="155"/>
      <c r="Y31" s="155"/>
      <c r="Z31" s="155"/>
      <c r="AA31" s="155"/>
      <c r="AB31" s="155"/>
      <c r="AC31" s="834"/>
      <c r="AI31" s="835"/>
      <c r="AJ31" s="836"/>
      <c r="AK31" s="497" t="s">
        <v>114</v>
      </c>
      <c r="AL31" s="497" t="s">
        <v>58</v>
      </c>
      <c r="AM31" s="497" t="s">
        <v>140</v>
      </c>
      <c r="AN31" s="497" t="s">
        <v>113</v>
      </c>
      <c r="AO31" s="497" t="s">
        <v>37</v>
      </c>
    </row>
    <row r="32" spans="2:49" ht="22.5" customHeight="1" x14ac:dyDescent="0.2">
      <c r="B32" s="157"/>
      <c r="C32" s="334">
        <v>1</v>
      </c>
      <c r="D32" s="617"/>
      <c r="E32" s="388"/>
      <c r="F32" s="722"/>
      <c r="G32" s="837"/>
      <c r="H32" s="617"/>
      <c r="I32" s="617"/>
      <c r="J32" s="388"/>
      <c r="K32" s="383"/>
      <c r="L32" s="409"/>
      <c r="M32" s="156"/>
      <c r="N32" s="282"/>
      <c r="O32" s="275"/>
      <c r="P32" s="275"/>
      <c r="Q32" s="275"/>
      <c r="R32" s="155"/>
      <c r="S32" s="155"/>
      <c r="T32" s="275"/>
      <c r="U32" s="275"/>
      <c r="V32" s="155"/>
      <c r="W32" s="155"/>
      <c r="X32" s="155"/>
      <c r="Y32" s="155"/>
      <c r="Z32" s="155"/>
      <c r="AA32" s="155"/>
      <c r="AB32" s="155"/>
      <c r="AC32" s="511"/>
      <c r="AH32" s="838"/>
      <c r="AI32" s="839"/>
      <c r="AJ32" s="840"/>
      <c r="AK32" s="644">
        <f t="shared" ref="AK32:AK41" si="2">IF(D45="",1,2)</f>
        <v>1</v>
      </c>
      <c r="AL32" s="644">
        <f t="shared" ref="AL32:AL41" si="3">IF(E45="",1,2)</f>
        <v>1</v>
      </c>
      <c r="AM32" s="644">
        <f t="shared" ref="AM32:AM41" si="4">IF(F45="",1,2)</f>
        <v>1</v>
      </c>
      <c r="AN32" s="644">
        <f t="shared" ref="AN32:AN41" si="5">IF(G45="",1,2)</f>
        <v>1</v>
      </c>
      <c r="AO32" s="644">
        <f t="shared" ref="AO32:AO41" si="6">IF(H45="",1,2)</f>
        <v>1</v>
      </c>
      <c r="AU32" s="511"/>
      <c r="AW32" s="841"/>
    </row>
    <row r="33" spans="2:57" ht="22.5" customHeight="1" x14ac:dyDescent="0.2">
      <c r="B33" s="157"/>
      <c r="C33" s="334">
        <v>2</v>
      </c>
      <c r="D33" s="617"/>
      <c r="E33" s="388"/>
      <c r="F33" s="722"/>
      <c r="G33" s="837"/>
      <c r="H33" s="617"/>
      <c r="I33" s="617"/>
      <c r="J33" s="388"/>
      <c r="K33" s="383"/>
      <c r="L33" s="409"/>
      <c r="M33" s="156"/>
      <c r="N33" s="282"/>
      <c r="O33" s="275"/>
      <c r="P33" s="275"/>
      <c r="Q33" s="275"/>
      <c r="R33" s="155"/>
      <c r="S33" s="155"/>
      <c r="T33" s="275"/>
      <c r="U33" s="275"/>
      <c r="V33" s="155"/>
      <c r="W33" s="155"/>
      <c r="X33" s="155"/>
      <c r="Y33" s="155"/>
      <c r="Z33" s="155"/>
      <c r="AA33" s="155"/>
      <c r="AB33" s="155"/>
      <c r="AC33" s="511"/>
      <c r="AH33" s="838"/>
      <c r="AI33" s="839"/>
      <c r="AJ33" s="840"/>
      <c r="AK33" s="644">
        <f t="shared" si="2"/>
        <v>1</v>
      </c>
      <c r="AL33" s="644">
        <f t="shared" si="3"/>
        <v>1</v>
      </c>
      <c r="AM33" s="644">
        <f t="shared" si="4"/>
        <v>1</v>
      </c>
      <c r="AN33" s="644">
        <f t="shared" si="5"/>
        <v>1</v>
      </c>
      <c r="AO33" s="644">
        <f t="shared" si="6"/>
        <v>1</v>
      </c>
      <c r="AU33" s="511"/>
      <c r="AW33" s="841"/>
    </row>
    <row r="34" spans="2:57" ht="22.5" customHeight="1" x14ac:dyDescent="0.2">
      <c r="B34" s="157"/>
      <c r="C34" s="334">
        <v>3</v>
      </c>
      <c r="D34" s="617"/>
      <c r="E34" s="388"/>
      <c r="F34" s="722"/>
      <c r="G34" s="837"/>
      <c r="H34" s="617"/>
      <c r="I34" s="617"/>
      <c r="J34" s="388"/>
      <c r="K34" s="383"/>
      <c r="L34" s="409"/>
      <c r="M34" s="156"/>
      <c r="N34" s="282"/>
      <c r="O34" s="275"/>
      <c r="P34" s="275"/>
      <c r="Q34" s="275"/>
      <c r="R34" s="155"/>
      <c r="S34" s="155"/>
      <c r="T34" s="275"/>
      <c r="U34" s="275"/>
      <c r="V34" s="155"/>
      <c r="W34" s="155"/>
      <c r="X34" s="155"/>
      <c r="Y34" s="155"/>
      <c r="Z34" s="155"/>
      <c r="AA34" s="155"/>
      <c r="AB34" s="155"/>
      <c r="AC34" s="511"/>
      <c r="AH34" s="838"/>
      <c r="AI34" s="839"/>
      <c r="AJ34" s="840"/>
      <c r="AK34" s="644">
        <f t="shared" si="2"/>
        <v>1</v>
      </c>
      <c r="AL34" s="644">
        <f t="shared" si="3"/>
        <v>1</v>
      </c>
      <c r="AM34" s="644">
        <f t="shared" si="4"/>
        <v>1</v>
      </c>
      <c r="AN34" s="644">
        <f t="shared" si="5"/>
        <v>1</v>
      </c>
      <c r="AO34" s="644">
        <f t="shared" si="6"/>
        <v>1</v>
      </c>
      <c r="AU34" s="511"/>
      <c r="AW34" s="841"/>
    </row>
    <row r="35" spans="2:57" ht="22.5" customHeight="1" x14ac:dyDescent="0.2">
      <c r="B35" s="157"/>
      <c r="C35" s="334">
        <v>4</v>
      </c>
      <c r="D35" s="617"/>
      <c r="E35" s="388"/>
      <c r="F35" s="722"/>
      <c r="G35" s="837"/>
      <c r="H35" s="617"/>
      <c r="I35" s="617"/>
      <c r="J35" s="388"/>
      <c r="K35" s="383"/>
      <c r="L35" s="409"/>
      <c r="M35" s="156"/>
      <c r="N35" s="282"/>
      <c r="O35" s="275"/>
      <c r="P35" s="275"/>
      <c r="Q35" s="275"/>
      <c r="R35" s="155"/>
      <c r="S35" s="155"/>
      <c r="T35" s="275"/>
      <c r="U35" s="275"/>
      <c r="V35" s="155"/>
      <c r="W35" s="155"/>
      <c r="X35" s="155"/>
      <c r="Y35" s="155"/>
      <c r="Z35" s="155"/>
      <c r="AA35" s="155"/>
      <c r="AB35" s="155"/>
      <c r="AC35" s="511"/>
      <c r="AH35" s="841"/>
      <c r="AI35" s="842"/>
      <c r="AJ35" s="840"/>
      <c r="AK35" s="644">
        <f t="shared" si="2"/>
        <v>1</v>
      </c>
      <c r="AL35" s="644">
        <f t="shared" si="3"/>
        <v>1</v>
      </c>
      <c r="AM35" s="644">
        <f t="shared" si="4"/>
        <v>1</v>
      </c>
      <c r="AN35" s="644">
        <f t="shared" si="5"/>
        <v>1</v>
      </c>
      <c r="AO35" s="644">
        <f t="shared" si="6"/>
        <v>1</v>
      </c>
      <c r="AU35" s="511"/>
      <c r="AW35" s="841"/>
    </row>
    <row r="36" spans="2:57" ht="22.5" customHeight="1" x14ac:dyDescent="0.2">
      <c r="B36" s="157"/>
      <c r="C36" s="334">
        <v>5</v>
      </c>
      <c r="D36" s="617"/>
      <c r="E36" s="388"/>
      <c r="F36" s="722"/>
      <c r="G36" s="837"/>
      <c r="H36" s="617"/>
      <c r="I36" s="617"/>
      <c r="J36" s="388"/>
      <c r="K36" s="383"/>
      <c r="L36" s="409"/>
      <c r="M36" s="156"/>
      <c r="N36" s="282"/>
      <c r="O36" s="275"/>
      <c r="P36" s="275"/>
      <c r="Q36" s="275"/>
      <c r="R36" s="155"/>
      <c r="S36" s="155"/>
      <c r="T36" s="275"/>
      <c r="U36" s="275"/>
      <c r="V36" s="155"/>
      <c r="W36" s="155"/>
      <c r="X36" s="155"/>
      <c r="Y36" s="155"/>
      <c r="Z36" s="155"/>
      <c r="AA36" s="155"/>
      <c r="AB36" s="155"/>
      <c r="AC36" s="511"/>
      <c r="AH36" s="838"/>
      <c r="AI36" s="839"/>
      <c r="AJ36" s="840"/>
      <c r="AK36" s="644">
        <f t="shared" si="2"/>
        <v>1</v>
      </c>
      <c r="AL36" s="644">
        <f t="shared" si="3"/>
        <v>1</v>
      </c>
      <c r="AM36" s="644">
        <f t="shared" si="4"/>
        <v>1</v>
      </c>
      <c r="AN36" s="644">
        <f t="shared" si="5"/>
        <v>1</v>
      </c>
      <c r="AO36" s="644">
        <f t="shared" si="6"/>
        <v>1</v>
      </c>
      <c r="AU36" s="511"/>
      <c r="AW36" s="841"/>
    </row>
    <row r="37" spans="2:57" ht="22.5" customHeight="1" x14ac:dyDescent="0.2">
      <c r="B37" s="157"/>
      <c r="C37" s="334">
        <v>6</v>
      </c>
      <c r="D37" s="617"/>
      <c r="E37" s="388"/>
      <c r="F37" s="722"/>
      <c r="G37" s="837"/>
      <c r="H37" s="617"/>
      <c r="I37" s="617"/>
      <c r="J37" s="388"/>
      <c r="K37" s="383"/>
      <c r="L37" s="409"/>
      <c r="M37" s="156"/>
      <c r="N37" s="282"/>
      <c r="O37" s="275"/>
      <c r="P37" s="275"/>
      <c r="Q37" s="275"/>
      <c r="R37" s="155"/>
      <c r="S37" s="155"/>
      <c r="T37" s="275"/>
      <c r="U37" s="275"/>
      <c r="V37" s="155"/>
      <c r="W37" s="155"/>
      <c r="X37" s="155"/>
      <c r="Y37" s="155"/>
      <c r="Z37" s="155"/>
      <c r="AA37" s="155"/>
      <c r="AB37" s="155"/>
      <c r="AC37" s="511"/>
      <c r="AH37" s="838"/>
      <c r="AI37" s="839"/>
      <c r="AJ37" s="840"/>
      <c r="AK37" s="644">
        <f t="shared" si="2"/>
        <v>1</v>
      </c>
      <c r="AL37" s="644">
        <f t="shared" si="3"/>
        <v>1</v>
      </c>
      <c r="AM37" s="644">
        <f t="shared" si="4"/>
        <v>1</v>
      </c>
      <c r="AN37" s="644">
        <f t="shared" si="5"/>
        <v>1</v>
      </c>
      <c r="AO37" s="644">
        <f t="shared" si="6"/>
        <v>1</v>
      </c>
      <c r="AU37" s="511"/>
      <c r="AW37" s="841"/>
    </row>
    <row r="38" spans="2:57" ht="22.5" customHeight="1" x14ac:dyDescent="0.2">
      <c r="B38" s="157"/>
      <c r="C38" s="334">
        <v>7</v>
      </c>
      <c r="D38" s="617"/>
      <c r="E38" s="388"/>
      <c r="F38" s="722"/>
      <c r="G38" s="837"/>
      <c r="H38" s="617"/>
      <c r="I38" s="617"/>
      <c r="J38" s="388"/>
      <c r="K38" s="383"/>
      <c r="L38" s="409"/>
      <c r="M38" s="156"/>
      <c r="N38" s="282"/>
      <c r="O38" s="275"/>
      <c r="P38" s="275"/>
      <c r="Q38" s="275"/>
      <c r="R38" s="155"/>
      <c r="S38" s="155"/>
      <c r="T38" s="275"/>
      <c r="U38" s="275"/>
      <c r="V38" s="155"/>
      <c r="W38" s="155"/>
      <c r="X38" s="155"/>
      <c r="Y38" s="155"/>
      <c r="Z38" s="155"/>
      <c r="AA38" s="155"/>
      <c r="AB38" s="155"/>
      <c r="AC38" s="511"/>
      <c r="AH38" s="838"/>
      <c r="AI38" s="839"/>
      <c r="AJ38" s="840"/>
      <c r="AK38" s="644">
        <f t="shared" si="2"/>
        <v>1</v>
      </c>
      <c r="AL38" s="644">
        <f t="shared" si="3"/>
        <v>1</v>
      </c>
      <c r="AM38" s="644">
        <f t="shared" si="4"/>
        <v>1</v>
      </c>
      <c r="AN38" s="644">
        <f t="shared" si="5"/>
        <v>1</v>
      </c>
      <c r="AO38" s="644">
        <f t="shared" si="6"/>
        <v>1</v>
      </c>
      <c r="AU38" s="511"/>
      <c r="AW38" s="841"/>
    </row>
    <row r="39" spans="2:57" ht="22.5" customHeight="1" x14ac:dyDescent="0.2">
      <c r="B39" s="157"/>
      <c r="C39" s="334">
        <v>8</v>
      </c>
      <c r="D39" s="617"/>
      <c r="E39" s="388"/>
      <c r="F39" s="722"/>
      <c r="G39" s="837"/>
      <c r="H39" s="617"/>
      <c r="I39" s="617"/>
      <c r="J39" s="388"/>
      <c r="K39" s="383"/>
      <c r="L39" s="409"/>
      <c r="M39" s="156"/>
      <c r="N39" s="282"/>
      <c r="O39" s="275"/>
      <c r="P39" s="275"/>
      <c r="Q39" s="275"/>
      <c r="R39" s="155"/>
      <c r="S39" s="155"/>
      <c r="T39" s="275"/>
      <c r="U39" s="275"/>
      <c r="V39" s="155"/>
      <c r="W39" s="155"/>
      <c r="X39" s="155"/>
      <c r="Y39" s="155"/>
      <c r="Z39" s="155"/>
      <c r="AA39" s="155"/>
      <c r="AB39" s="155"/>
      <c r="AC39" s="511"/>
      <c r="AH39" s="838"/>
      <c r="AI39" s="839"/>
      <c r="AJ39" s="840"/>
      <c r="AK39" s="644">
        <f t="shared" si="2"/>
        <v>1</v>
      </c>
      <c r="AL39" s="644">
        <f t="shared" si="3"/>
        <v>1</v>
      </c>
      <c r="AM39" s="644">
        <f t="shared" si="4"/>
        <v>1</v>
      </c>
      <c r="AN39" s="644">
        <f t="shared" si="5"/>
        <v>1</v>
      </c>
      <c r="AO39" s="644">
        <f t="shared" si="6"/>
        <v>1</v>
      </c>
      <c r="AU39" s="511"/>
      <c r="AW39" s="841"/>
    </row>
    <row r="40" spans="2:57" ht="22.5" customHeight="1" x14ac:dyDescent="0.2">
      <c r="B40" s="157"/>
      <c r="C40" s="334">
        <v>9</v>
      </c>
      <c r="D40" s="617"/>
      <c r="E40" s="388"/>
      <c r="F40" s="722"/>
      <c r="G40" s="837"/>
      <c r="H40" s="617"/>
      <c r="I40" s="617"/>
      <c r="J40" s="388"/>
      <c r="K40" s="383"/>
      <c r="L40" s="409"/>
      <c r="M40" s="156"/>
      <c r="N40" s="282"/>
      <c r="O40" s="275"/>
      <c r="P40" s="275"/>
      <c r="Q40" s="275"/>
      <c r="R40" s="155"/>
      <c r="S40" s="155"/>
      <c r="T40" s="275"/>
      <c r="U40" s="275"/>
      <c r="V40" s="155"/>
      <c r="W40" s="155"/>
      <c r="X40" s="155"/>
      <c r="Y40" s="155"/>
      <c r="Z40" s="155"/>
      <c r="AA40" s="155"/>
      <c r="AB40" s="155"/>
      <c r="AC40" s="511"/>
      <c r="AH40" s="838"/>
      <c r="AI40" s="839"/>
      <c r="AJ40" s="840"/>
      <c r="AK40" s="644">
        <f t="shared" si="2"/>
        <v>1</v>
      </c>
      <c r="AL40" s="644">
        <f t="shared" si="3"/>
        <v>1</v>
      </c>
      <c r="AM40" s="644">
        <f t="shared" si="4"/>
        <v>1</v>
      </c>
      <c r="AN40" s="644">
        <f t="shared" si="5"/>
        <v>1</v>
      </c>
      <c r="AO40" s="644">
        <f t="shared" si="6"/>
        <v>1</v>
      </c>
      <c r="AU40" s="511"/>
      <c r="AW40" s="841"/>
    </row>
    <row r="41" spans="2:57" ht="22.5" customHeight="1" x14ac:dyDescent="0.2">
      <c r="B41" s="157"/>
      <c r="C41" s="334">
        <v>10</v>
      </c>
      <c r="D41" s="617"/>
      <c r="E41" s="388"/>
      <c r="F41" s="722"/>
      <c r="G41" s="837"/>
      <c r="H41" s="617"/>
      <c r="I41" s="617"/>
      <c r="J41" s="388"/>
      <c r="K41" s="383"/>
      <c r="L41" s="409"/>
      <c r="M41" s="156"/>
      <c r="N41" s="282"/>
      <c r="O41" s="275"/>
      <c r="P41" s="275"/>
      <c r="Q41" s="275"/>
      <c r="R41" s="155"/>
      <c r="S41" s="155"/>
      <c r="T41" s="275"/>
      <c r="U41" s="275"/>
      <c r="V41" s="155"/>
      <c r="W41" s="155"/>
      <c r="X41" s="155"/>
      <c r="Y41" s="155"/>
      <c r="Z41" s="155"/>
      <c r="AA41" s="155"/>
      <c r="AB41" s="155"/>
      <c r="AC41" s="511"/>
      <c r="AH41" s="838"/>
      <c r="AI41" s="839"/>
      <c r="AJ41" s="840"/>
      <c r="AK41" s="644">
        <f t="shared" si="2"/>
        <v>1</v>
      </c>
      <c r="AL41" s="644">
        <f t="shared" si="3"/>
        <v>1</v>
      </c>
      <c r="AM41" s="644">
        <f t="shared" si="4"/>
        <v>1</v>
      </c>
      <c r="AN41" s="644">
        <f t="shared" si="5"/>
        <v>1</v>
      </c>
      <c r="AO41" s="644">
        <f t="shared" si="6"/>
        <v>1</v>
      </c>
      <c r="AU41" s="511"/>
      <c r="AW41" s="841"/>
    </row>
    <row r="42" spans="2:57" ht="14.25" x14ac:dyDescent="0.2">
      <c r="B42" s="157"/>
      <c r="C42" s="148"/>
      <c r="D42" s="148"/>
      <c r="E42" s="148"/>
      <c r="F42" s="148"/>
      <c r="G42" s="148"/>
      <c r="H42" s="148"/>
      <c r="I42" s="148"/>
      <c r="J42" s="148"/>
      <c r="K42" s="277"/>
      <c r="L42" s="148"/>
      <c r="M42" s="156"/>
      <c r="N42" s="282"/>
      <c r="O42" s="275"/>
      <c r="P42" s="275"/>
      <c r="Q42" s="275"/>
      <c r="R42" s="275"/>
      <c r="S42" s="275"/>
      <c r="T42" s="275"/>
      <c r="U42" s="275"/>
      <c r="V42" s="155"/>
      <c r="W42" s="155"/>
      <c r="X42" s="155"/>
      <c r="Y42" s="155"/>
      <c r="Z42" s="155"/>
      <c r="AA42" s="155"/>
      <c r="AB42" s="155"/>
      <c r="AC42" s="511"/>
      <c r="AH42" s="838"/>
      <c r="AI42" s="839"/>
      <c r="AJ42" s="840"/>
      <c r="AK42" s="843">
        <f>SUM(AK32:AK41)</f>
        <v>10</v>
      </c>
      <c r="AL42" s="844">
        <f>SUM(AL32:AL41)</f>
        <v>10</v>
      </c>
      <c r="AM42" s="844">
        <f>SUM(AM32:AM41)</f>
        <v>10</v>
      </c>
      <c r="AN42" s="844">
        <f>SUM(AN32:AN41)</f>
        <v>10</v>
      </c>
      <c r="AO42" s="845">
        <f>SUM(AO32:AO41)</f>
        <v>10</v>
      </c>
      <c r="AU42" s="511"/>
      <c r="AW42" s="841"/>
    </row>
    <row r="43" spans="2:57" ht="15" x14ac:dyDescent="0.2">
      <c r="B43" s="157"/>
      <c r="C43" s="1001" t="s">
        <v>115</v>
      </c>
      <c r="D43" s="1002"/>
      <c r="E43" s="1002"/>
      <c r="F43" s="1002"/>
      <c r="G43" s="1002"/>
      <c r="H43" s="1003"/>
      <c r="I43" s="148"/>
      <c r="J43" s="148"/>
      <c r="K43" s="277"/>
      <c r="L43" s="148"/>
      <c r="M43" s="156"/>
      <c r="N43" s="282"/>
      <c r="O43" s="275"/>
      <c r="P43" s="275"/>
      <c r="Q43" s="275"/>
      <c r="R43" s="275"/>
      <c r="S43" s="275"/>
      <c r="T43" s="275"/>
      <c r="U43" s="275"/>
      <c r="V43" s="155"/>
      <c r="W43" s="155"/>
      <c r="X43" s="155"/>
      <c r="Y43" s="155"/>
      <c r="Z43" s="155"/>
      <c r="AA43" s="155"/>
      <c r="AB43" s="155"/>
      <c r="AC43" s="511"/>
      <c r="AH43" s="838"/>
      <c r="AI43" s="839"/>
      <c r="AJ43" s="840"/>
      <c r="AU43" s="511"/>
      <c r="AW43" s="841"/>
    </row>
    <row r="44" spans="2:57" ht="31.5" customHeight="1" x14ac:dyDescent="0.2">
      <c r="B44" s="157"/>
      <c r="C44" s="946" t="s">
        <v>105</v>
      </c>
      <c r="D44" s="950" t="s">
        <v>262</v>
      </c>
      <c r="E44" s="950" t="s">
        <v>58</v>
      </c>
      <c r="F44" s="950" t="s">
        <v>139</v>
      </c>
      <c r="G44" s="950" t="s">
        <v>213</v>
      </c>
      <c r="H44" s="950" t="s">
        <v>37</v>
      </c>
      <c r="I44" s="148"/>
      <c r="J44" s="148"/>
      <c r="K44" s="277"/>
      <c r="L44" s="148"/>
      <c r="M44" s="156"/>
      <c r="N44" s="282"/>
      <c r="O44" s="275"/>
      <c r="P44" s="275"/>
      <c r="Q44" s="275"/>
      <c r="R44" s="275"/>
      <c r="S44" s="275"/>
      <c r="T44" s="275"/>
      <c r="U44" s="275"/>
      <c r="V44" s="155"/>
      <c r="W44" s="155"/>
      <c r="X44" s="155"/>
      <c r="Y44" s="155"/>
      <c r="Z44" s="155"/>
      <c r="AA44" s="155"/>
      <c r="AB44" s="155"/>
      <c r="AC44" s="511"/>
      <c r="AU44" s="511"/>
      <c r="AW44" s="841"/>
    </row>
    <row r="45" spans="2:57" ht="21.75" customHeight="1" x14ac:dyDescent="0.2">
      <c r="B45" s="157"/>
      <c r="C45" s="334">
        <v>1</v>
      </c>
      <c r="D45" s="634" t="str">
        <f>IF(F19="","",IF(F32="","",IF(F32=$AM$8,$AM$9,HLOOKUP(F32,$AJ$8:$AM$9,2,FALSE))))</f>
        <v/>
      </c>
      <c r="E45" s="634" t="str">
        <f t="shared" ref="E45:E54" si="7">IF(D32=$AI$10,$AI$11,IF(D32=$AJ$10,$AJ$11,""))</f>
        <v/>
      </c>
      <c r="F45" s="634" t="str">
        <f t="shared" ref="F45:F54" si="8">IF(E19="","",IF(J19="","",IF(J19=$AJ$4,$AJ$13,IF(J19=$AI$4,$AI$13))))</f>
        <v/>
      </c>
      <c r="G45" s="432" t="str">
        <f t="shared" ref="G45:G54" si="9">IF(D19="","",IF(L32="","",IF(AND(AC19=2,L32=""),"-",HLOOKUP(L32,$AI$14:$AK$15,2,FALSE))))</f>
        <v/>
      </c>
      <c r="H45" s="846" t="str">
        <f t="shared" ref="H45:H54" si="10">IF(E32="","",HLOOKUP(E32,$AI$6:$AL$7,2,FALSE))</f>
        <v/>
      </c>
      <c r="I45" s="148"/>
      <c r="J45" s="148"/>
      <c r="K45" s="277"/>
      <c r="L45" s="148"/>
      <c r="M45" s="156"/>
      <c r="N45" s="282"/>
      <c r="O45" s="275"/>
      <c r="P45" s="275"/>
      <c r="Q45" s="275"/>
      <c r="R45" s="275"/>
      <c r="S45" s="275"/>
      <c r="T45" s="275"/>
      <c r="U45" s="275"/>
      <c r="V45" s="155"/>
      <c r="W45" s="155"/>
      <c r="X45" s="155"/>
      <c r="Y45" s="155"/>
      <c r="Z45" s="155"/>
      <c r="AA45" s="155"/>
      <c r="AB45" s="155"/>
      <c r="AC45" s="511"/>
      <c r="AU45" s="511"/>
      <c r="AW45" s="841"/>
    </row>
    <row r="46" spans="2:57" ht="21.75" customHeight="1" x14ac:dyDescent="0.2">
      <c r="B46" s="157"/>
      <c r="C46" s="334">
        <v>2</v>
      </c>
      <c r="D46" s="634" t="str">
        <f t="shared" ref="D46:D54" si="11">IF(F20="","",IF(F33="","",IF(F33=$AM$8,$AM$9,HLOOKUP(F33,$AJ$8:$AM$9,2,FALSE)+4.25)))</f>
        <v/>
      </c>
      <c r="E46" s="634" t="str">
        <f t="shared" si="7"/>
        <v/>
      </c>
      <c r="F46" s="634" t="str">
        <f t="shared" si="8"/>
        <v/>
      </c>
      <c r="G46" s="432" t="str">
        <f t="shared" si="9"/>
        <v/>
      </c>
      <c r="H46" s="846" t="str">
        <f t="shared" si="10"/>
        <v/>
      </c>
      <c r="I46" s="148"/>
      <c r="J46" s="148"/>
      <c r="K46" s="148"/>
      <c r="L46" s="148"/>
      <c r="M46" s="156"/>
      <c r="N46" s="282"/>
      <c r="O46" s="275"/>
      <c r="P46" s="275"/>
      <c r="Q46" s="275"/>
      <c r="R46" s="275"/>
      <c r="S46" s="275"/>
      <c r="T46" s="275"/>
      <c r="U46" s="275"/>
      <c r="V46" s="155"/>
      <c r="W46" s="155"/>
      <c r="X46" s="155"/>
      <c r="Y46" s="155"/>
      <c r="Z46" s="155"/>
      <c r="AA46" s="155"/>
      <c r="AB46" s="155"/>
      <c r="AC46" s="511"/>
      <c r="AE46" s="847" t="s">
        <v>105</v>
      </c>
      <c r="AF46" s="848" t="s">
        <v>59</v>
      </c>
      <c r="AG46" s="849" t="s">
        <v>45</v>
      </c>
      <c r="AH46" s="850"/>
      <c r="AI46" s="851" t="s">
        <v>141</v>
      </c>
      <c r="AJ46" s="852" t="s">
        <v>138</v>
      </c>
      <c r="AK46" s="853"/>
      <c r="AL46" s="849" t="s">
        <v>47</v>
      </c>
      <c r="AM46" s="854"/>
      <c r="AN46" s="497" t="s">
        <v>48</v>
      </c>
      <c r="AO46" s="848" t="s">
        <v>56</v>
      </c>
      <c r="AP46" s="855"/>
      <c r="AQ46" s="638" t="s">
        <v>19</v>
      </c>
      <c r="AR46" s="638" t="s">
        <v>83</v>
      </c>
      <c r="AS46" s="638" t="s">
        <v>60</v>
      </c>
      <c r="AT46" s="638" t="s">
        <v>20</v>
      </c>
      <c r="AU46" s="856" t="s">
        <v>49</v>
      </c>
      <c r="AV46" s="856"/>
      <c r="AW46" s="638" t="s">
        <v>85</v>
      </c>
      <c r="AX46" s="638" t="s">
        <v>50</v>
      </c>
      <c r="AY46" s="638" t="s">
        <v>51</v>
      </c>
      <c r="AZ46" s="499" t="s">
        <v>52</v>
      </c>
      <c r="BA46" s="519"/>
      <c r="BB46" s="774" t="s">
        <v>54</v>
      </c>
      <c r="BC46" s="639" t="s">
        <v>73</v>
      </c>
    </row>
    <row r="47" spans="2:57" ht="21.75" customHeight="1" x14ac:dyDescent="0.2">
      <c r="B47" s="157"/>
      <c r="C47" s="334">
        <v>3</v>
      </c>
      <c r="D47" s="634" t="str">
        <f t="shared" si="11"/>
        <v/>
      </c>
      <c r="E47" s="634" t="str">
        <f t="shared" si="7"/>
        <v/>
      </c>
      <c r="F47" s="634" t="str">
        <f t="shared" si="8"/>
        <v/>
      </c>
      <c r="G47" s="432" t="str">
        <f t="shared" si="9"/>
        <v/>
      </c>
      <c r="H47" s="846" t="str">
        <f t="shared" si="10"/>
        <v/>
      </c>
      <c r="I47" s="364"/>
      <c r="J47" s="364"/>
      <c r="K47" s="810"/>
      <c r="L47" s="810"/>
      <c r="M47" s="156"/>
      <c r="N47" s="833"/>
      <c r="O47" s="275"/>
      <c r="P47" s="275"/>
      <c r="Q47" s="275"/>
      <c r="R47" s="275"/>
      <c r="S47" s="275"/>
      <c r="T47" s="275"/>
      <c r="U47" s="275"/>
      <c r="V47" s="155"/>
      <c r="W47" s="155"/>
      <c r="X47" s="155"/>
      <c r="Y47" s="155"/>
      <c r="Z47" s="155"/>
      <c r="AA47" s="155"/>
      <c r="AB47" s="155"/>
      <c r="AE47" s="857">
        <v>1</v>
      </c>
      <c r="AF47" s="858">
        <f t="shared" ref="AF47:AF56" si="12">IF(D19="",1,2)</f>
        <v>1</v>
      </c>
      <c r="AG47" s="859">
        <f t="shared" ref="AG47:AG56" si="13">IF(E19="",1,2)</f>
        <v>1</v>
      </c>
      <c r="AH47" s="860"/>
      <c r="AI47" s="861">
        <f t="shared" ref="AI47:AI56" si="14">IF(F19="",1,2)</f>
        <v>1</v>
      </c>
      <c r="AJ47" s="862">
        <f t="shared" ref="AJ47:AJ56" si="15">IF(G19="",1,2)</f>
        <v>1</v>
      </c>
      <c r="AK47" s="863"/>
      <c r="AL47" s="859">
        <f t="shared" ref="AL47:AL56" si="16">IF(H19="",1,2)</f>
        <v>1</v>
      </c>
      <c r="AM47" s="864"/>
      <c r="AN47" s="858">
        <f t="shared" ref="AN47:AN56" si="17">IF(I19="",1,2)</f>
        <v>1</v>
      </c>
      <c r="AO47" s="858">
        <f t="shared" ref="AO47:AO56" si="18">IF(J19="",1,2)</f>
        <v>1</v>
      </c>
      <c r="AP47" s="511"/>
      <c r="AQ47" s="865">
        <f t="shared" ref="AQ47:AQ56" si="19">IF(D32="",1,2)</f>
        <v>1</v>
      </c>
      <c r="AR47" s="865">
        <f t="shared" ref="AR47:AR56" si="20">IF(K19="",1,2)</f>
        <v>1</v>
      </c>
      <c r="AS47" s="865">
        <f t="shared" ref="AS47:AS56" si="21">IF(L19="",1,2)</f>
        <v>1</v>
      </c>
      <c r="AT47" s="865">
        <f t="shared" ref="AT47:AT56" si="22">IF(E32="",1,2)</f>
        <v>1</v>
      </c>
      <c r="AU47" s="866">
        <f t="shared" ref="AU47:AU56" si="23">IF(F32="",1,2)</f>
        <v>1</v>
      </c>
      <c r="AV47" s="866"/>
      <c r="AW47" s="867">
        <f t="shared" ref="AW47:AW56" si="24">IF(G32="",1,2)</f>
        <v>1</v>
      </c>
      <c r="AX47" s="867">
        <f t="shared" ref="AX47:AX56" si="25">IF(H32="",1,2)</f>
        <v>1</v>
      </c>
      <c r="AY47" s="867">
        <f t="shared" ref="AY47:AY56" si="26">IF(I32="",1,2)</f>
        <v>1</v>
      </c>
      <c r="AZ47" s="867">
        <f t="shared" ref="AZ47:AZ56" si="27">IF(J32="",1,2)</f>
        <v>1</v>
      </c>
      <c r="BA47" s="868"/>
      <c r="BB47" s="869">
        <f t="shared" ref="BB47:BB56" si="28">IF(K32="",1,2)</f>
        <v>1</v>
      </c>
      <c r="BC47" s="869">
        <f t="shared" ref="BC47:BC56" si="29">IF(L32="",1,2)</f>
        <v>1</v>
      </c>
      <c r="BE47" s="489">
        <f t="shared" ref="BE47:BE56" si="30">SUM(AF47:BC47)</f>
        <v>18</v>
      </c>
    </row>
    <row r="48" spans="2:57" ht="21.75" customHeight="1" x14ac:dyDescent="0.25">
      <c r="B48" s="157"/>
      <c r="C48" s="334">
        <v>4</v>
      </c>
      <c r="D48" s="634" t="str">
        <f t="shared" si="11"/>
        <v/>
      </c>
      <c r="E48" s="634" t="str">
        <f t="shared" si="7"/>
        <v/>
      </c>
      <c r="F48" s="634" t="str">
        <f t="shared" si="8"/>
        <v/>
      </c>
      <c r="G48" s="432" t="str">
        <f t="shared" si="9"/>
        <v/>
      </c>
      <c r="H48" s="846" t="str">
        <f t="shared" si="10"/>
        <v/>
      </c>
      <c r="I48" s="148"/>
      <c r="J48" s="148"/>
      <c r="K48" s="276"/>
      <c r="L48" s="364"/>
      <c r="M48" s="156"/>
      <c r="N48" s="282"/>
      <c r="O48" s="870" t="s">
        <v>53</v>
      </c>
      <c r="P48" s="275"/>
      <c r="Q48" s="275"/>
      <c r="R48" s="275"/>
      <c r="S48" s="275"/>
      <c r="T48" s="275"/>
      <c r="U48" s="275"/>
      <c r="V48" s="155"/>
      <c r="W48" s="155"/>
      <c r="X48" s="155"/>
      <c r="Y48" s="155"/>
      <c r="Z48" s="155"/>
      <c r="AA48" s="155"/>
      <c r="AB48" s="155"/>
      <c r="AE48" s="857">
        <v>2</v>
      </c>
      <c r="AF48" s="858">
        <f t="shared" si="12"/>
        <v>1</v>
      </c>
      <c r="AG48" s="859">
        <f t="shared" si="13"/>
        <v>1</v>
      </c>
      <c r="AH48" s="860"/>
      <c r="AI48" s="861">
        <f t="shared" si="14"/>
        <v>1</v>
      </c>
      <c r="AJ48" s="862">
        <f t="shared" si="15"/>
        <v>1</v>
      </c>
      <c r="AK48" s="863"/>
      <c r="AL48" s="859">
        <f t="shared" si="16"/>
        <v>1</v>
      </c>
      <c r="AM48" s="864"/>
      <c r="AN48" s="858">
        <f t="shared" si="17"/>
        <v>1</v>
      </c>
      <c r="AO48" s="858">
        <f t="shared" si="18"/>
        <v>1</v>
      </c>
      <c r="AP48" s="871"/>
      <c r="AQ48" s="865">
        <f t="shared" si="19"/>
        <v>1</v>
      </c>
      <c r="AR48" s="865">
        <f t="shared" si="20"/>
        <v>1</v>
      </c>
      <c r="AS48" s="865">
        <f t="shared" si="21"/>
        <v>1</v>
      </c>
      <c r="AT48" s="865">
        <f t="shared" si="22"/>
        <v>1</v>
      </c>
      <c r="AU48" s="866">
        <f t="shared" si="23"/>
        <v>1</v>
      </c>
      <c r="AV48" s="866"/>
      <c r="AW48" s="867">
        <f t="shared" si="24"/>
        <v>1</v>
      </c>
      <c r="AX48" s="867">
        <f t="shared" si="25"/>
        <v>1</v>
      </c>
      <c r="AY48" s="867">
        <f t="shared" si="26"/>
        <v>1</v>
      </c>
      <c r="AZ48" s="867">
        <f t="shared" si="27"/>
        <v>1</v>
      </c>
      <c r="BA48" s="868"/>
      <c r="BB48" s="869">
        <f t="shared" si="28"/>
        <v>1</v>
      </c>
      <c r="BC48" s="869">
        <f t="shared" si="29"/>
        <v>1</v>
      </c>
      <c r="BE48" s="489">
        <f t="shared" si="30"/>
        <v>18</v>
      </c>
    </row>
    <row r="49" spans="2:57" ht="21.75" customHeight="1" x14ac:dyDescent="0.25">
      <c r="B49" s="157"/>
      <c r="C49" s="334">
        <v>5</v>
      </c>
      <c r="D49" s="634" t="str">
        <f t="shared" si="11"/>
        <v/>
      </c>
      <c r="E49" s="634" t="str">
        <f t="shared" si="7"/>
        <v/>
      </c>
      <c r="F49" s="634" t="str">
        <f t="shared" si="8"/>
        <v/>
      </c>
      <c r="G49" s="432" t="str">
        <f t="shared" si="9"/>
        <v/>
      </c>
      <c r="H49" s="846" t="str">
        <f t="shared" si="10"/>
        <v/>
      </c>
      <c r="I49" s="148"/>
      <c r="J49" s="148"/>
      <c r="K49" s="276"/>
      <c r="L49" s="872"/>
      <c r="M49" s="156"/>
      <c r="N49" s="282"/>
      <c r="O49" s="870"/>
      <c r="P49" s="275"/>
      <c r="Q49" s="275"/>
      <c r="R49" s="275"/>
      <c r="S49" s="275"/>
      <c r="T49" s="275"/>
      <c r="U49" s="275"/>
      <c r="V49" s="155"/>
      <c r="W49" s="155"/>
      <c r="X49" s="155"/>
      <c r="Y49" s="155"/>
      <c r="Z49" s="155"/>
      <c r="AA49" s="155"/>
      <c r="AB49" s="155"/>
      <c r="AE49" s="857">
        <v>3</v>
      </c>
      <c r="AF49" s="858">
        <f t="shared" si="12"/>
        <v>1</v>
      </c>
      <c r="AG49" s="859">
        <f t="shared" si="13"/>
        <v>1</v>
      </c>
      <c r="AH49" s="860"/>
      <c r="AI49" s="861">
        <f t="shared" si="14"/>
        <v>1</v>
      </c>
      <c r="AJ49" s="862">
        <f t="shared" si="15"/>
        <v>1</v>
      </c>
      <c r="AK49" s="863"/>
      <c r="AL49" s="859">
        <f t="shared" si="16"/>
        <v>1</v>
      </c>
      <c r="AM49" s="864"/>
      <c r="AN49" s="858">
        <f t="shared" si="17"/>
        <v>1</v>
      </c>
      <c r="AO49" s="858">
        <f t="shared" si="18"/>
        <v>1</v>
      </c>
      <c r="AP49" s="873"/>
      <c r="AQ49" s="865">
        <f t="shared" si="19"/>
        <v>1</v>
      </c>
      <c r="AR49" s="865">
        <f t="shared" si="20"/>
        <v>1</v>
      </c>
      <c r="AS49" s="865">
        <f t="shared" si="21"/>
        <v>1</v>
      </c>
      <c r="AT49" s="865">
        <f t="shared" si="22"/>
        <v>1</v>
      </c>
      <c r="AU49" s="866">
        <f t="shared" si="23"/>
        <v>1</v>
      </c>
      <c r="AV49" s="866"/>
      <c r="AW49" s="867">
        <f t="shared" si="24"/>
        <v>1</v>
      </c>
      <c r="AX49" s="867">
        <f t="shared" si="25"/>
        <v>1</v>
      </c>
      <c r="AY49" s="867">
        <f t="shared" si="26"/>
        <v>1</v>
      </c>
      <c r="AZ49" s="867">
        <f t="shared" si="27"/>
        <v>1</v>
      </c>
      <c r="BA49" s="868"/>
      <c r="BB49" s="869">
        <f t="shared" si="28"/>
        <v>1</v>
      </c>
      <c r="BC49" s="869">
        <f t="shared" si="29"/>
        <v>1</v>
      </c>
      <c r="BE49" s="489">
        <f t="shared" si="30"/>
        <v>18</v>
      </c>
    </row>
    <row r="50" spans="2:57" ht="21.75" customHeight="1" x14ac:dyDescent="0.2">
      <c r="B50" s="157"/>
      <c r="C50" s="334">
        <v>6</v>
      </c>
      <c r="D50" s="634" t="str">
        <f t="shared" si="11"/>
        <v/>
      </c>
      <c r="E50" s="634" t="str">
        <f t="shared" si="7"/>
        <v/>
      </c>
      <c r="F50" s="634" t="str">
        <f t="shared" si="8"/>
        <v/>
      </c>
      <c r="G50" s="432" t="str">
        <f t="shared" si="9"/>
        <v/>
      </c>
      <c r="H50" s="846" t="str">
        <f t="shared" si="10"/>
        <v/>
      </c>
      <c r="I50" s="148"/>
      <c r="J50" s="148"/>
      <c r="K50" s="276"/>
      <c r="L50" s="872"/>
      <c r="M50" s="156"/>
      <c r="N50" s="282"/>
      <c r="O50" s="275"/>
      <c r="P50" s="275"/>
      <c r="Q50" s="275"/>
      <c r="R50" s="275"/>
      <c r="S50" s="275"/>
      <c r="T50" s="275"/>
      <c r="U50" s="275"/>
      <c r="V50" s="155"/>
      <c r="W50" s="155"/>
      <c r="X50" s="155"/>
      <c r="Y50" s="155"/>
      <c r="Z50" s="155"/>
      <c r="AA50" s="155"/>
      <c r="AB50" s="155"/>
      <c r="AE50" s="857">
        <v>4</v>
      </c>
      <c r="AF50" s="858">
        <f t="shared" si="12"/>
        <v>1</v>
      </c>
      <c r="AG50" s="859">
        <f t="shared" si="13"/>
        <v>1</v>
      </c>
      <c r="AH50" s="860"/>
      <c r="AI50" s="861">
        <f t="shared" si="14"/>
        <v>1</v>
      </c>
      <c r="AJ50" s="862">
        <f t="shared" si="15"/>
        <v>1</v>
      </c>
      <c r="AK50" s="863"/>
      <c r="AL50" s="859">
        <f t="shared" si="16"/>
        <v>1</v>
      </c>
      <c r="AM50" s="864"/>
      <c r="AN50" s="858">
        <f t="shared" si="17"/>
        <v>1</v>
      </c>
      <c r="AO50" s="858">
        <f t="shared" si="18"/>
        <v>1</v>
      </c>
      <c r="AP50" s="873"/>
      <c r="AQ50" s="865">
        <f t="shared" si="19"/>
        <v>1</v>
      </c>
      <c r="AR50" s="865">
        <f t="shared" si="20"/>
        <v>1</v>
      </c>
      <c r="AS50" s="865">
        <f t="shared" si="21"/>
        <v>1</v>
      </c>
      <c r="AT50" s="865">
        <f t="shared" si="22"/>
        <v>1</v>
      </c>
      <c r="AU50" s="866">
        <f t="shared" si="23"/>
        <v>1</v>
      </c>
      <c r="AV50" s="866"/>
      <c r="AW50" s="867">
        <f t="shared" si="24"/>
        <v>1</v>
      </c>
      <c r="AX50" s="867">
        <f t="shared" si="25"/>
        <v>1</v>
      </c>
      <c r="AY50" s="867">
        <f t="shared" si="26"/>
        <v>1</v>
      </c>
      <c r="AZ50" s="867">
        <f t="shared" si="27"/>
        <v>1</v>
      </c>
      <c r="BA50" s="868"/>
      <c r="BB50" s="869">
        <f t="shared" si="28"/>
        <v>1</v>
      </c>
      <c r="BC50" s="869">
        <f t="shared" si="29"/>
        <v>1</v>
      </c>
      <c r="BE50" s="489">
        <f t="shared" si="30"/>
        <v>18</v>
      </c>
    </row>
    <row r="51" spans="2:57" ht="21.75" customHeight="1" x14ac:dyDescent="0.2">
      <c r="B51" s="157"/>
      <c r="C51" s="334">
        <v>7</v>
      </c>
      <c r="D51" s="634" t="str">
        <f t="shared" si="11"/>
        <v/>
      </c>
      <c r="E51" s="634" t="str">
        <f t="shared" si="7"/>
        <v/>
      </c>
      <c r="F51" s="634" t="str">
        <f t="shared" si="8"/>
        <v/>
      </c>
      <c r="G51" s="432" t="str">
        <f t="shared" si="9"/>
        <v/>
      </c>
      <c r="H51" s="846" t="str">
        <f t="shared" si="10"/>
        <v/>
      </c>
      <c r="I51" s="148"/>
      <c r="J51" s="148"/>
      <c r="K51" s="276"/>
      <c r="L51" s="872"/>
      <c r="M51" s="156"/>
      <c r="N51" s="282"/>
      <c r="O51" s="275"/>
      <c r="P51" s="275"/>
      <c r="Q51" s="275"/>
      <c r="R51" s="275"/>
      <c r="S51" s="275"/>
      <c r="T51" s="275"/>
      <c r="U51" s="275"/>
      <c r="V51" s="155"/>
      <c r="W51" s="155"/>
      <c r="X51" s="155"/>
      <c r="Y51" s="155"/>
      <c r="Z51" s="275"/>
      <c r="AA51" s="155"/>
      <c r="AB51" s="155"/>
      <c r="AE51" s="857">
        <v>5</v>
      </c>
      <c r="AF51" s="858">
        <f t="shared" si="12"/>
        <v>1</v>
      </c>
      <c r="AG51" s="859">
        <f t="shared" si="13"/>
        <v>1</v>
      </c>
      <c r="AH51" s="860"/>
      <c r="AI51" s="861">
        <f t="shared" si="14"/>
        <v>1</v>
      </c>
      <c r="AJ51" s="862">
        <f t="shared" si="15"/>
        <v>1</v>
      </c>
      <c r="AK51" s="863"/>
      <c r="AL51" s="859">
        <f t="shared" si="16"/>
        <v>1</v>
      </c>
      <c r="AM51" s="864"/>
      <c r="AN51" s="858">
        <f t="shared" si="17"/>
        <v>1</v>
      </c>
      <c r="AO51" s="858">
        <f t="shared" si="18"/>
        <v>1</v>
      </c>
      <c r="AP51" s="873"/>
      <c r="AQ51" s="865">
        <f t="shared" si="19"/>
        <v>1</v>
      </c>
      <c r="AR51" s="865">
        <f t="shared" si="20"/>
        <v>1</v>
      </c>
      <c r="AS51" s="865">
        <f t="shared" si="21"/>
        <v>1</v>
      </c>
      <c r="AT51" s="865">
        <f t="shared" si="22"/>
        <v>1</v>
      </c>
      <c r="AU51" s="866">
        <f t="shared" si="23"/>
        <v>1</v>
      </c>
      <c r="AV51" s="866"/>
      <c r="AW51" s="867">
        <f t="shared" si="24"/>
        <v>1</v>
      </c>
      <c r="AX51" s="867">
        <f t="shared" si="25"/>
        <v>1</v>
      </c>
      <c r="AY51" s="867">
        <f t="shared" si="26"/>
        <v>1</v>
      </c>
      <c r="AZ51" s="867">
        <f t="shared" si="27"/>
        <v>1</v>
      </c>
      <c r="BA51" s="868"/>
      <c r="BB51" s="869">
        <f t="shared" si="28"/>
        <v>1</v>
      </c>
      <c r="BC51" s="869">
        <f t="shared" si="29"/>
        <v>1</v>
      </c>
      <c r="BE51" s="489">
        <f t="shared" si="30"/>
        <v>18</v>
      </c>
    </row>
    <row r="52" spans="2:57" ht="21.75" customHeight="1" x14ac:dyDescent="0.2">
      <c r="B52" s="157"/>
      <c r="C52" s="334">
        <v>8</v>
      </c>
      <c r="D52" s="634" t="str">
        <f t="shared" si="11"/>
        <v/>
      </c>
      <c r="E52" s="634" t="str">
        <f t="shared" si="7"/>
        <v/>
      </c>
      <c r="F52" s="634" t="str">
        <f t="shared" si="8"/>
        <v/>
      </c>
      <c r="G52" s="432" t="str">
        <f t="shared" si="9"/>
        <v/>
      </c>
      <c r="H52" s="846" t="str">
        <f t="shared" si="10"/>
        <v/>
      </c>
      <c r="I52" s="148"/>
      <c r="J52" s="148"/>
      <c r="K52" s="276"/>
      <c r="L52" s="872"/>
      <c r="M52" s="156"/>
      <c r="N52" s="282"/>
      <c r="O52" s="275"/>
      <c r="P52" s="275"/>
      <c r="Q52" s="275"/>
      <c r="R52" s="275"/>
      <c r="S52" s="275"/>
      <c r="T52" s="275"/>
      <c r="U52" s="275"/>
      <c r="V52" s="155"/>
      <c r="W52" s="155"/>
      <c r="X52" s="155"/>
      <c r="Y52" s="155"/>
      <c r="Z52" s="275"/>
      <c r="AA52" s="155"/>
      <c r="AB52" s="155"/>
      <c r="AE52" s="857">
        <v>6</v>
      </c>
      <c r="AF52" s="858">
        <f t="shared" si="12"/>
        <v>1</v>
      </c>
      <c r="AG52" s="859">
        <f t="shared" si="13"/>
        <v>1</v>
      </c>
      <c r="AH52" s="860"/>
      <c r="AI52" s="861">
        <f t="shared" si="14"/>
        <v>1</v>
      </c>
      <c r="AJ52" s="862">
        <f t="shared" si="15"/>
        <v>1</v>
      </c>
      <c r="AK52" s="863"/>
      <c r="AL52" s="859">
        <f t="shared" si="16"/>
        <v>1</v>
      </c>
      <c r="AM52" s="864"/>
      <c r="AN52" s="858">
        <f t="shared" si="17"/>
        <v>1</v>
      </c>
      <c r="AO52" s="858">
        <f t="shared" si="18"/>
        <v>1</v>
      </c>
      <c r="AP52" s="873"/>
      <c r="AQ52" s="865">
        <f t="shared" si="19"/>
        <v>1</v>
      </c>
      <c r="AR52" s="865">
        <f t="shared" si="20"/>
        <v>1</v>
      </c>
      <c r="AS52" s="865">
        <f t="shared" si="21"/>
        <v>1</v>
      </c>
      <c r="AT52" s="865">
        <f t="shared" si="22"/>
        <v>1</v>
      </c>
      <c r="AU52" s="866">
        <f t="shared" si="23"/>
        <v>1</v>
      </c>
      <c r="AV52" s="866"/>
      <c r="AW52" s="867">
        <f t="shared" si="24"/>
        <v>1</v>
      </c>
      <c r="AX52" s="867">
        <f t="shared" si="25"/>
        <v>1</v>
      </c>
      <c r="AY52" s="867">
        <f t="shared" si="26"/>
        <v>1</v>
      </c>
      <c r="AZ52" s="867">
        <f t="shared" si="27"/>
        <v>1</v>
      </c>
      <c r="BA52" s="868"/>
      <c r="BB52" s="869">
        <f t="shared" si="28"/>
        <v>1</v>
      </c>
      <c r="BC52" s="869">
        <f t="shared" si="29"/>
        <v>1</v>
      </c>
      <c r="BE52" s="489">
        <f t="shared" si="30"/>
        <v>18</v>
      </c>
    </row>
    <row r="53" spans="2:57" ht="21.75" customHeight="1" x14ac:dyDescent="0.2">
      <c r="B53" s="157"/>
      <c r="C53" s="334">
        <v>9</v>
      </c>
      <c r="D53" s="634" t="str">
        <f t="shared" si="11"/>
        <v/>
      </c>
      <c r="E53" s="634" t="str">
        <f t="shared" si="7"/>
        <v/>
      </c>
      <c r="F53" s="634" t="str">
        <f t="shared" si="8"/>
        <v/>
      </c>
      <c r="G53" s="432" t="str">
        <f t="shared" si="9"/>
        <v/>
      </c>
      <c r="H53" s="846" t="str">
        <f t="shared" si="10"/>
        <v/>
      </c>
      <c r="I53" s="148"/>
      <c r="J53" s="148"/>
      <c r="K53" s="276"/>
      <c r="L53" s="872"/>
      <c r="M53" s="156"/>
      <c r="N53" s="282"/>
      <c r="O53" s="275"/>
      <c r="P53" s="275"/>
      <c r="Q53" s="275"/>
      <c r="R53" s="275"/>
      <c r="S53" s="275"/>
      <c r="T53" s="275"/>
      <c r="U53" s="275"/>
      <c r="V53" s="155"/>
      <c r="W53" s="155"/>
      <c r="X53" s="155"/>
      <c r="Y53" s="155"/>
      <c r="Z53" s="275"/>
      <c r="AA53" s="155"/>
      <c r="AB53" s="155"/>
      <c r="AE53" s="857">
        <v>7</v>
      </c>
      <c r="AF53" s="858">
        <f t="shared" si="12"/>
        <v>1</v>
      </c>
      <c r="AG53" s="859">
        <f t="shared" si="13"/>
        <v>1</v>
      </c>
      <c r="AH53" s="860"/>
      <c r="AI53" s="861">
        <f t="shared" si="14"/>
        <v>1</v>
      </c>
      <c r="AJ53" s="862">
        <f t="shared" si="15"/>
        <v>1</v>
      </c>
      <c r="AK53" s="863"/>
      <c r="AL53" s="859">
        <f t="shared" si="16"/>
        <v>1</v>
      </c>
      <c r="AM53" s="864"/>
      <c r="AN53" s="858">
        <f t="shared" si="17"/>
        <v>1</v>
      </c>
      <c r="AO53" s="858">
        <f t="shared" si="18"/>
        <v>1</v>
      </c>
      <c r="AP53" s="873"/>
      <c r="AQ53" s="865">
        <f t="shared" si="19"/>
        <v>1</v>
      </c>
      <c r="AR53" s="865">
        <f t="shared" si="20"/>
        <v>1</v>
      </c>
      <c r="AS53" s="865">
        <f t="shared" si="21"/>
        <v>1</v>
      </c>
      <c r="AT53" s="865">
        <f t="shared" si="22"/>
        <v>1</v>
      </c>
      <c r="AU53" s="866">
        <f t="shared" si="23"/>
        <v>1</v>
      </c>
      <c r="AV53" s="866"/>
      <c r="AW53" s="867">
        <f t="shared" si="24"/>
        <v>1</v>
      </c>
      <c r="AX53" s="867">
        <f t="shared" si="25"/>
        <v>1</v>
      </c>
      <c r="AY53" s="867">
        <f t="shared" si="26"/>
        <v>1</v>
      </c>
      <c r="AZ53" s="867">
        <f t="shared" si="27"/>
        <v>1</v>
      </c>
      <c r="BA53" s="868"/>
      <c r="BB53" s="869">
        <f t="shared" si="28"/>
        <v>1</v>
      </c>
      <c r="BC53" s="869">
        <f t="shared" si="29"/>
        <v>1</v>
      </c>
      <c r="BE53" s="489">
        <f t="shared" si="30"/>
        <v>18</v>
      </c>
    </row>
    <row r="54" spans="2:57" ht="21.75" customHeight="1" x14ac:dyDescent="0.2">
      <c r="B54" s="157"/>
      <c r="C54" s="334">
        <v>10</v>
      </c>
      <c r="D54" s="634" t="str">
        <f t="shared" si="11"/>
        <v/>
      </c>
      <c r="E54" s="634" t="str">
        <f t="shared" si="7"/>
        <v/>
      </c>
      <c r="F54" s="634" t="str">
        <f t="shared" si="8"/>
        <v/>
      </c>
      <c r="G54" s="432" t="str">
        <f t="shared" si="9"/>
        <v/>
      </c>
      <c r="H54" s="846" t="str">
        <f t="shared" si="10"/>
        <v/>
      </c>
      <c r="I54" s="148"/>
      <c r="J54" s="148"/>
      <c r="K54" s="276"/>
      <c r="L54" s="872"/>
      <c r="M54" s="156"/>
      <c r="N54" s="282"/>
      <c r="O54" s="275"/>
      <c r="P54" s="275"/>
      <c r="Q54" s="275"/>
      <c r="R54" s="275"/>
      <c r="S54" s="275"/>
      <c r="T54" s="275"/>
      <c r="U54" s="275"/>
      <c r="V54" s="155"/>
      <c r="W54" s="155"/>
      <c r="X54" s="155"/>
      <c r="Y54" s="155"/>
      <c r="Z54" s="275"/>
      <c r="AA54" s="155"/>
      <c r="AB54" s="155"/>
      <c r="AE54" s="857">
        <v>8</v>
      </c>
      <c r="AF54" s="858">
        <f t="shared" si="12"/>
        <v>1</v>
      </c>
      <c r="AG54" s="859">
        <f t="shared" si="13"/>
        <v>1</v>
      </c>
      <c r="AH54" s="860"/>
      <c r="AI54" s="861">
        <f t="shared" si="14"/>
        <v>1</v>
      </c>
      <c r="AJ54" s="862">
        <f t="shared" si="15"/>
        <v>1</v>
      </c>
      <c r="AK54" s="863"/>
      <c r="AL54" s="859">
        <f t="shared" si="16"/>
        <v>1</v>
      </c>
      <c r="AM54" s="864"/>
      <c r="AN54" s="858">
        <f t="shared" si="17"/>
        <v>1</v>
      </c>
      <c r="AO54" s="858">
        <f t="shared" si="18"/>
        <v>1</v>
      </c>
      <c r="AP54" s="873"/>
      <c r="AQ54" s="865">
        <f t="shared" si="19"/>
        <v>1</v>
      </c>
      <c r="AR54" s="865">
        <f t="shared" si="20"/>
        <v>1</v>
      </c>
      <c r="AS54" s="865">
        <f t="shared" si="21"/>
        <v>1</v>
      </c>
      <c r="AT54" s="865">
        <f t="shared" si="22"/>
        <v>1</v>
      </c>
      <c r="AU54" s="866">
        <f t="shared" si="23"/>
        <v>1</v>
      </c>
      <c r="AV54" s="866"/>
      <c r="AW54" s="867">
        <f t="shared" si="24"/>
        <v>1</v>
      </c>
      <c r="AX54" s="867">
        <f t="shared" si="25"/>
        <v>1</v>
      </c>
      <c r="AY54" s="867">
        <f t="shared" si="26"/>
        <v>1</v>
      </c>
      <c r="AZ54" s="867">
        <f t="shared" si="27"/>
        <v>1</v>
      </c>
      <c r="BA54" s="868"/>
      <c r="BB54" s="869">
        <f t="shared" si="28"/>
        <v>1</v>
      </c>
      <c r="BC54" s="869">
        <f t="shared" si="29"/>
        <v>1</v>
      </c>
      <c r="BE54" s="489">
        <f t="shared" si="30"/>
        <v>18</v>
      </c>
    </row>
    <row r="55" spans="2:57" ht="3.75" customHeight="1" x14ac:dyDescent="0.2">
      <c r="B55" s="157"/>
      <c r="C55" s="275"/>
      <c r="D55" s="275"/>
      <c r="E55" s="275"/>
      <c r="F55" s="874" t="str">
        <f>IF(E29="","",IF(#REF!="","",IF(#REF!=$AJ$4,$AJ$13,IF(#REF!=$AI$4,$AI$13))))</f>
        <v/>
      </c>
      <c r="G55" s="362"/>
      <c r="H55" s="362"/>
      <c r="I55" s="148"/>
      <c r="J55" s="148"/>
      <c r="K55" s="276"/>
      <c r="L55" s="872"/>
      <c r="M55" s="156"/>
      <c r="N55" s="282"/>
      <c r="O55" s="275"/>
      <c r="P55" s="275"/>
      <c r="Q55" s="275"/>
      <c r="R55" s="275"/>
      <c r="S55" s="275"/>
      <c r="T55" s="275"/>
      <c r="U55" s="275"/>
      <c r="V55" s="155"/>
      <c r="W55" s="155"/>
      <c r="X55" s="155"/>
      <c r="Y55" s="155"/>
      <c r="Z55" s="275"/>
      <c r="AA55" s="155"/>
      <c r="AB55" s="155"/>
      <c r="AE55" s="857">
        <v>9</v>
      </c>
      <c r="AF55" s="858">
        <f t="shared" si="12"/>
        <v>1</v>
      </c>
      <c r="AG55" s="859">
        <f t="shared" si="13"/>
        <v>1</v>
      </c>
      <c r="AH55" s="860"/>
      <c r="AI55" s="861">
        <f t="shared" si="14"/>
        <v>1</v>
      </c>
      <c r="AJ55" s="862">
        <f t="shared" si="15"/>
        <v>1</v>
      </c>
      <c r="AK55" s="863"/>
      <c r="AL55" s="859">
        <f t="shared" si="16"/>
        <v>1</v>
      </c>
      <c r="AM55" s="864"/>
      <c r="AN55" s="858">
        <f t="shared" si="17"/>
        <v>1</v>
      </c>
      <c r="AO55" s="858">
        <f t="shared" si="18"/>
        <v>1</v>
      </c>
      <c r="AP55" s="873"/>
      <c r="AQ55" s="865">
        <f t="shared" si="19"/>
        <v>1</v>
      </c>
      <c r="AR55" s="865">
        <f t="shared" si="20"/>
        <v>1</v>
      </c>
      <c r="AS55" s="865">
        <f t="shared" si="21"/>
        <v>1</v>
      </c>
      <c r="AT55" s="865">
        <f t="shared" si="22"/>
        <v>1</v>
      </c>
      <c r="AU55" s="866">
        <f t="shared" si="23"/>
        <v>1</v>
      </c>
      <c r="AV55" s="866"/>
      <c r="AW55" s="867">
        <f t="shared" si="24"/>
        <v>1</v>
      </c>
      <c r="AX55" s="867">
        <f t="shared" si="25"/>
        <v>1</v>
      </c>
      <c r="AY55" s="867">
        <f t="shared" si="26"/>
        <v>1</v>
      </c>
      <c r="AZ55" s="867">
        <f t="shared" si="27"/>
        <v>1</v>
      </c>
      <c r="BA55" s="868"/>
      <c r="BB55" s="869">
        <f t="shared" si="28"/>
        <v>1</v>
      </c>
      <c r="BC55" s="869">
        <f t="shared" si="29"/>
        <v>1</v>
      </c>
      <c r="BE55" s="489">
        <f t="shared" si="30"/>
        <v>18</v>
      </c>
    </row>
    <row r="56" spans="2:57" ht="21.75" customHeight="1" x14ac:dyDescent="0.2">
      <c r="B56" s="157"/>
      <c r="C56" s="275"/>
      <c r="D56" s="955" t="str">
        <f>IF(AK42=10,"",SUM(D45:D54))</f>
        <v/>
      </c>
      <c r="E56" s="955" t="str">
        <f>IF(AL42=10,"",SUM(E45:E54))</f>
        <v/>
      </c>
      <c r="F56" s="955" t="str">
        <f>IF(AM42=10,"",SUM(F45:F54))</f>
        <v/>
      </c>
      <c r="G56" s="955" t="str">
        <f>IF(AN42=10,"",SUM(G45:G54))</f>
        <v/>
      </c>
      <c r="H56" s="955" t="str">
        <f>IF(AO42=10,"",SUM(H45:H54))</f>
        <v/>
      </c>
      <c r="I56" s="148"/>
      <c r="J56" s="148"/>
      <c r="K56" s="276"/>
      <c r="L56" s="872"/>
      <c r="M56" s="156"/>
      <c r="N56" s="282"/>
      <c r="O56" s="275"/>
      <c r="P56" s="275"/>
      <c r="Q56" s="275"/>
      <c r="R56" s="275"/>
      <c r="S56" s="275"/>
      <c r="T56" s="275"/>
      <c r="U56" s="275"/>
      <c r="V56" s="155"/>
      <c r="W56" s="155"/>
      <c r="X56" s="155"/>
      <c r="Y56" s="155"/>
      <c r="Z56" s="275"/>
      <c r="AA56" s="155"/>
      <c r="AB56" s="155"/>
      <c r="AE56" s="857">
        <v>10</v>
      </c>
      <c r="AF56" s="858">
        <f t="shared" si="12"/>
        <v>1</v>
      </c>
      <c r="AG56" s="859">
        <f t="shared" si="13"/>
        <v>1</v>
      </c>
      <c r="AH56" s="860"/>
      <c r="AI56" s="861">
        <f t="shared" si="14"/>
        <v>1</v>
      </c>
      <c r="AJ56" s="862">
        <f t="shared" si="15"/>
        <v>1</v>
      </c>
      <c r="AK56" s="863"/>
      <c r="AL56" s="859">
        <f t="shared" si="16"/>
        <v>1</v>
      </c>
      <c r="AM56" s="864"/>
      <c r="AN56" s="858">
        <f t="shared" si="17"/>
        <v>1</v>
      </c>
      <c r="AO56" s="858">
        <f t="shared" si="18"/>
        <v>1</v>
      </c>
      <c r="AP56" s="873"/>
      <c r="AQ56" s="865">
        <f t="shared" si="19"/>
        <v>1</v>
      </c>
      <c r="AR56" s="865">
        <f t="shared" si="20"/>
        <v>1</v>
      </c>
      <c r="AS56" s="865">
        <f t="shared" si="21"/>
        <v>1</v>
      </c>
      <c r="AT56" s="865">
        <f t="shared" si="22"/>
        <v>1</v>
      </c>
      <c r="AU56" s="866">
        <f t="shared" si="23"/>
        <v>1</v>
      </c>
      <c r="AV56" s="866"/>
      <c r="AW56" s="867">
        <f t="shared" si="24"/>
        <v>1</v>
      </c>
      <c r="AX56" s="867">
        <f t="shared" si="25"/>
        <v>1</v>
      </c>
      <c r="AY56" s="867">
        <f t="shared" si="26"/>
        <v>1</v>
      </c>
      <c r="AZ56" s="867">
        <f t="shared" si="27"/>
        <v>1</v>
      </c>
      <c r="BA56" s="868"/>
      <c r="BB56" s="869">
        <f t="shared" si="28"/>
        <v>1</v>
      </c>
      <c r="BC56" s="869">
        <f t="shared" si="29"/>
        <v>1</v>
      </c>
      <c r="BE56" s="489">
        <f t="shared" si="30"/>
        <v>18</v>
      </c>
    </row>
    <row r="57" spans="2:57" ht="3.75" customHeight="1" x14ac:dyDescent="0.2">
      <c r="B57" s="157"/>
      <c r="C57" s="275"/>
      <c r="D57" s="148"/>
      <c r="E57" s="148"/>
      <c r="F57" s="148"/>
      <c r="G57" s="148"/>
      <c r="H57" s="148"/>
      <c r="I57" s="148"/>
      <c r="J57" s="148"/>
      <c r="K57" s="276"/>
      <c r="L57" s="872"/>
      <c r="M57" s="156"/>
      <c r="N57" s="282"/>
      <c r="O57" s="275"/>
      <c r="P57" s="275"/>
      <c r="Q57" s="275"/>
      <c r="R57" s="275"/>
      <c r="S57" s="275"/>
      <c r="T57" s="275"/>
      <c r="U57" s="275"/>
      <c r="V57" s="155"/>
      <c r="W57" s="155"/>
      <c r="X57" s="155"/>
      <c r="Y57" s="155"/>
      <c r="Z57" s="275"/>
      <c r="AA57" s="155"/>
      <c r="AB57" s="155"/>
    </row>
    <row r="58" spans="2:57" ht="21.75" customHeight="1" x14ac:dyDescent="0.2">
      <c r="B58" s="157"/>
      <c r="C58" s="275"/>
      <c r="D58" s="275"/>
      <c r="E58" s="275"/>
      <c r="F58" s="148"/>
      <c r="G58" s="875" t="s">
        <v>39</v>
      </c>
      <c r="H58" s="955" t="str">
        <f>IF(AND(D56="",E56="",F56=""),"",SUM(D56:F56))</f>
        <v/>
      </c>
      <c r="I58" s="148"/>
      <c r="J58" s="683"/>
      <c r="K58" s="276"/>
      <c r="L58" s="872"/>
      <c r="M58" s="156"/>
      <c r="N58" s="282"/>
      <c r="O58" s="275"/>
      <c r="P58" s="275"/>
      <c r="Q58" s="275"/>
      <c r="R58" s="275"/>
      <c r="S58" s="275"/>
      <c r="T58" s="275"/>
      <c r="U58" s="275"/>
      <c r="V58" s="155"/>
      <c r="W58" s="155"/>
      <c r="X58" s="155"/>
      <c r="Y58" s="155"/>
      <c r="Z58" s="275"/>
      <c r="AA58" s="155"/>
      <c r="AB58" s="155"/>
    </row>
    <row r="59" spans="2:57" ht="21.75" customHeight="1" x14ac:dyDescent="0.2">
      <c r="B59" s="157"/>
      <c r="C59" s="275"/>
      <c r="D59" s="275"/>
      <c r="E59" s="275"/>
      <c r="F59" s="148"/>
      <c r="G59" s="875" t="s">
        <v>13</v>
      </c>
      <c r="H59" s="955" t="str">
        <f>IF(AND(G56="",H56=""),"",IF(G56="",H56,IF(H56="",G56,G56+H56)))</f>
        <v/>
      </c>
      <c r="I59" s="362"/>
      <c r="J59" s="275"/>
      <c r="K59" s="624"/>
      <c r="L59" s="876"/>
      <c r="M59" s="156"/>
      <c r="N59" s="282"/>
      <c r="O59" s="275"/>
      <c r="P59" s="275"/>
      <c r="Q59" s="275"/>
      <c r="R59" s="275"/>
      <c r="S59" s="275"/>
      <c r="T59" s="275"/>
      <c r="U59" s="275"/>
      <c r="V59" s="155"/>
      <c r="W59" s="155"/>
      <c r="X59" s="155"/>
      <c r="Y59" s="155"/>
      <c r="Z59" s="275"/>
      <c r="AA59" s="155"/>
      <c r="AB59" s="155"/>
    </row>
    <row r="60" spans="2:57" ht="14.25" x14ac:dyDescent="0.2">
      <c r="B60" s="157"/>
      <c r="I60" s="148"/>
      <c r="J60" s="148"/>
      <c r="K60" s="148"/>
      <c r="L60" s="148"/>
      <c r="M60" s="826"/>
      <c r="N60" s="282"/>
      <c r="O60" s="275"/>
      <c r="P60" s="275"/>
      <c r="Q60" s="275"/>
      <c r="R60" s="275"/>
      <c r="S60" s="275"/>
      <c r="T60" s="275"/>
      <c r="U60" s="275"/>
      <c r="V60" s="155"/>
      <c r="W60" s="155"/>
      <c r="X60" s="155"/>
      <c r="Y60" s="155"/>
      <c r="Z60" s="155"/>
      <c r="AA60" s="155"/>
      <c r="AB60" s="155"/>
    </row>
    <row r="61" spans="2:57" ht="15.75" thickBot="1" x14ac:dyDescent="0.3">
      <c r="B61" s="168"/>
      <c r="C61" s="439"/>
      <c r="D61" s="439"/>
      <c r="E61" s="439"/>
      <c r="F61" s="877"/>
      <c r="G61" s="877"/>
      <c r="H61" s="877"/>
      <c r="I61" s="877"/>
      <c r="J61" s="877"/>
      <c r="K61" s="877"/>
      <c r="L61" s="878"/>
      <c r="M61" s="441"/>
      <c r="N61" s="282"/>
      <c r="O61" s="275"/>
      <c r="P61" s="275"/>
      <c r="Q61" s="275"/>
      <c r="R61" s="275"/>
      <c r="S61" s="275"/>
      <c r="T61" s="275"/>
      <c r="U61" s="275"/>
      <c r="V61" s="155"/>
      <c r="W61" s="155"/>
      <c r="X61" s="155"/>
      <c r="Y61" s="155"/>
      <c r="Z61" s="155"/>
      <c r="AA61" s="155"/>
      <c r="AB61" s="155"/>
      <c r="AE61" s="476" t="s">
        <v>227</v>
      </c>
      <c r="AF61" s="477"/>
      <c r="AG61" s="477"/>
      <c r="AH61" s="477"/>
      <c r="AI61" s="477"/>
      <c r="AJ61" s="477"/>
      <c r="AK61" s="477"/>
      <c r="AL61" s="477"/>
      <c r="AM61" s="477"/>
      <c r="AN61" s="478"/>
    </row>
    <row r="62" spans="2:57" ht="15.75" thickTop="1" x14ac:dyDescent="0.25">
      <c r="B62" s="151"/>
      <c r="C62" s="151"/>
      <c r="D62" s="151"/>
      <c r="E62" s="151"/>
      <c r="F62" s="151"/>
      <c r="G62" s="151"/>
      <c r="H62" s="151"/>
      <c r="I62" s="279"/>
      <c r="J62" s="279"/>
      <c r="K62" s="879"/>
      <c r="L62" s="880"/>
      <c r="M62" s="880"/>
      <c r="N62" s="275"/>
      <c r="O62" s="275"/>
      <c r="P62" s="275"/>
      <c r="Q62" s="275"/>
      <c r="R62" s="275"/>
      <c r="S62" s="275"/>
      <c r="T62" s="275"/>
      <c r="U62" s="275"/>
      <c r="V62" s="155"/>
      <c r="W62" s="155"/>
      <c r="X62" s="155"/>
      <c r="Y62" s="155"/>
      <c r="Z62" s="275"/>
      <c r="AA62" s="155"/>
      <c r="AB62" s="155"/>
      <c r="AE62" s="139"/>
      <c r="AF62" s="479" t="s">
        <v>228</v>
      </c>
      <c r="AG62" s="480"/>
      <c r="AH62" s="481"/>
      <c r="AI62" s="482" t="s">
        <v>229</v>
      </c>
      <c r="AJ62" s="483"/>
      <c r="AK62" s="484"/>
      <c r="AL62" s="482" t="s">
        <v>229</v>
      </c>
      <c r="AM62" s="483"/>
      <c r="AN62" s="484"/>
    </row>
    <row r="63" spans="2:57" ht="15.75" hidden="1" thickBot="1" x14ac:dyDescent="0.3">
      <c r="AE63" s="139"/>
      <c r="AF63" s="485" t="s">
        <v>221</v>
      </c>
      <c r="AG63" s="485" t="s">
        <v>222</v>
      </c>
      <c r="AH63" s="485" t="s">
        <v>223</v>
      </c>
      <c r="AI63" s="485" t="s">
        <v>221</v>
      </c>
      <c r="AJ63" s="485" t="s">
        <v>222</v>
      </c>
      <c r="AK63" s="485" t="s">
        <v>223</v>
      </c>
      <c r="AL63" s="485" t="s">
        <v>221</v>
      </c>
      <c r="AM63" s="485" t="s">
        <v>222</v>
      </c>
      <c r="AN63" s="485" t="s">
        <v>223</v>
      </c>
    </row>
    <row r="64" spans="2:57" ht="15" hidden="1" thickTop="1" x14ac:dyDescent="0.2">
      <c r="B64" s="442"/>
      <c r="C64" s="443"/>
      <c r="D64" s="443"/>
      <c r="E64" s="443"/>
      <c r="F64" s="443"/>
      <c r="G64" s="443"/>
      <c r="H64" s="443"/>
      <c r="I64" s="443"/>
      <c r="J64" s="443"/>
      <c r="K64" s="443"/>
      <c r="L64" s="444"/>
      <c r="AE64" s="486">
        <v>1</v>
      </c>
      <c r="AF64" s="358" t="str">
        <f t="shared" ref="AF64:AF73" si="31">IF(K67=$AV$6,C67,"")</f>
        <v/>
      </c>
      <c r="AG64" s="358" t="str">
        <f t="shared" ref="AG64:AG73" si="32">IF(K67=$AV$7,C67,"")</f>
        <v/>
      </c>
      <c r="AH64" s="358">
        <f t="shared" ref="AH64:AH73" si="33">IF(K67=$AV$8,C67,"")</f>
        <v>1</v>
      </c>
      <c r="AI64" s="358" t="e">
        <f>INDEX($AF$64:$AF$73,SMALL(IF(LEN(TRIM($AF$64:$AF$73)),ROW($AF$64:$AF$73)-MIN(ROW($AF$64:$AF$73))+1,""),ROW(A1)))</f>
        <v>#VALUE!</v>
      </c>
      <c r="AJ64" s="358" t="e">
        <f t="array" ref="AJ64">INDEX($AG$64:$AG$73,SMALL(IF(LEN(TRIM($AG$64:$AG$73)),ROW($AG$64:$AG$73)-MIN(ROW($AG$64:$AG$73))+1,""),ROW(A1)))</f>
        <v>#NUM!</v>
      </c>
      <c r="AK64" s="358">
        <f t="array" ref="AK64">INDEX($AH$64:$AH$73,SMALL(IF(LEN(TRIM($AH$64:$AH$73)),ROW($AH$64:$AH$73)-MIN(ROW($AH$64:$AH$73))+1,""),ROW(A1)))</f>
        <v>1</v>
      </c>
      <c r="AL64" s="358" t="str">
        <f>IFERROR(AI64,"")</f>
        <v/>
      </c>
      <c r="AM64" s="358" t="str">
        <f>IFERROR(AJ64,"")</f>
        <v/>
      </c>
      <c r="AN64" s="358">
        <f>IFERROR(AK64,"")</f>
        <v>1</v>
      </c>
    </row>
    <row r="65" spans="1:40" ht="27" hidden="1" customHeight="1" x14ac:dyDescent="0.2">
      <c r="B65" s="445"/>
      <c r="C65" s="881" t="s">
        <v>171</v>
      </c>
      <c r="D65" s="882"/>
      <c r="E65" s="882"/>
      <c r="F65" s="882"/>
      <c r="G65" s="882"/>
      <c r="H65" s="882"/>
      <c r="I65" s="882"/>
      <c r="J65" s="882"/>
      <c r="K65" s="883"/>
      <c r="L65" s="884"/>
      <c r="M65" s="148"/>
      <c r="N65" s="148"/>
      <c r="O65" s="148"/>
      <c r="P65" s="148"/>
      <c r="Q65" s="148"/>
      <c r="R65" s="148"/>
      <c r="S65" s="148"/>
      <c r="T65" s="148"/>
      <c r="U65" s="148"/>
      <c r="AE65" s="486">
        <v>2</v>
      </c>
      <c r="AF65" s="358" t="str">
        <f t="shared" si="31"/>
        <v/>
      </c>
      <c r="AG65" s="358" t="str">
        <f t="shared" si="32"/>
        <v/>
      </c>
      <c r="AH65" s="358">
        <f t="shared" si="33"/>
        <v>2</v>
      </c>
      <c r="AI65" s="358" t="e">
        <f t="array" ref="AI65">INDEX($AF$64:$AF$73,SMALL(IF(LEN(TRIM($AF$64:$AF$73)),ROW($AF$64:$AF$73)-MIN(ROW($AF$64:$AF$73))+1,""),ROW(A2)))</f>
        <v>#NUM!</v>
      </c>
      <c r="AJ65" s="358" t="e">
        <f t="array" ref="AJ65">INDEX($AG$64:$AG$73,SMALL(IF(LEN(TRIM($AG$64:$AG$73)),ROW($AG$64:$AG$73)-MIN(ROW($AG$64:$AG$73))+1,""),ROW(A2)))</f>
        <v>#NUM!</v>
      </c>
      <c r="AK65" s="358">
        <f t="array" ref="AK65">INDEX($AH$64:$AH$73,SMALL(IF(LEN(TRIM($AH$64:$AH$73)),ROW($AH$64:$AH$73)-MIN(ROW($AH$64:$AH$73))+1,""),ROW(A2)))</f>
        <v>2</v>
      </c>
      <c r="AL65" s="358" t="str">
        <f t="shared" ref="AL65:AN73" si="34">IFERROR(AI65,"")</f>
        <v/>
      </c>
      <c r="AM65" s="358" t="str">
        <f t="shared" si="34"/>
        <v/>
      </c>
      <c r="AN65" s="358">
        <f t="shared" si="34"/>
        <v>2</v>
      </c>
    </row>
    <row r="66" spans="1:40" ht="38.25" hidden="1" customHeight="1" x14ac:dyDescent="0.2">
      <c r="B66" s="445"/>
      <c r="C66" s="291" t="s">
        <v>105</v>
      </c>
      <c r="D66" s="291" t="s">
        <v>182</v>
      </c>
      <c r="E66" s="403" t="s">
        <v>183</v>
      </c>
      <c r="F66" s="885" t="s">
        <v>52</v>
      </c>
      <c r="G66" s="348" t="s">
        <v>247</v>
      </c>
      <c r="H66" s="291" t="s">
        <v>205</v>
      </c>
      <c r="I66" s="289" t="s">
        <v>204</v>
      </c>
      <c r="J66" s="886"/>
      <c r="K66" s="291" t="s">
        <v>220</v>
      </c>
      <c r="L66" s="449"/>
      <c r="M66" s="148"/>
      <c r="N66" s="275"/>
      <c r="O66" s="148"/>
      <c r="P66" s="148"/>
      <c r="Q66" s="148"/>
      <c r="R66" s="148"/>
      <c r="S66" s="148"/>
      <c r="T66" s="148"/>
      <c r="U66" s="148"/>
      <c r="AE66" s="486">
        <v>3</v>
      </c>
      <c r="AF66" s="358" t="str">
        <f t="shared" si="31"/>
        <v/>
      </c>
      <c r="AG66" s="358" t="str">
        <f t="shared" si="32"/>
        <v/>
      </c>
      <c r="AH66" s="358">
        <f t="shared" si="33"/>
        <v>3</v>
      </c>
      <c r="AI66" s="358" t="e">
        <f t="array" ref="AI66">INDEX($AF$64:$AF$73,SMALL(IF(LEN(TRIM($AF$64:$AF$73)),ROW($AF$64:$AF$73)-MIN(ROW($AF$64:$AF$73))+1,""),ROW(A3)))</f>
        <v>#NUM!</v>
      </c>
      <c r="AJ66" s="358" t="e">
        <f t="array" ref="AJ66">INDEX($AG$64:$AG$73,SMALL(IF(LEN(TRIM($AG$64:$AG$73)),ROW($AG$64:$AG$73)-MIN(ROW($AG$64:$AG$73))+1,""),ROW(A3)))</f>
        <v>#NUM!</v>
      </c>
      <c r="AK66" s="358">
        <f t="array" ref="AK66">INDEX($AH$64:$AH$73,SMALL(IF(LEN(TRIM($AH$64:$AH$73)),ROW($AH$64:$AH$73)-MIN(ROW($AH$64:$AH$73))+1,""),ROW(A3)))</f>
        <v>3</v>
      </c>
      <c r="AL66" s="358" t="str">
        <f t="shared" si="34"/>
        <v/>
      </c>
      <c r="AM66" s="358" t="str">
        <f t="shared" si="34"/>
        <v/>
      </c>
      <c r="AN66" s="358">
        <f t="shared" si="34"/>
        <v>3</v>
      </c>
    </row>
    <row r="67" spans="1:40" ht="38.25" hidden="1" customHeight="1" x14ac:dyDescent="0.2">
      <c r="B67" s="887"/>
      <c r="C67" s="455">
        <v>1</v>
      </c>
      <c r="D67" s="888">
        <f t="shared" ref="D67:D76" si="35">H32</f>
        <v>0</v>
      </c>
      <c r="E67" s="889">
        <f t="shared" ref="E67:E76" si="36">I32</f>
        <v>0</v>
      </c>
      <c r="F67" s="890"/>
      <c r="G67" s="891"/>
      <c r="H67" s="888"/>
      <c r="I67" s="892"/>
      <c r="J67" s="893"/>
      <c r="K67" s="888"/>
      <c r="L67" s="894"/>
      <c r="N67" s="275"/>
      <c r="P67" s="148"/>
      <c r="Q67" s="148"/>
      <c r="R67" s="148"/>
      <c r="S67" s="148"/>
      <c r="T67" s="148"/>
      <c r="U67" s="148"/>
      <c r="AE67" s="486">
        <v>4</v>
      </c>
      <c r="AF67" s="358" t="str">
        <f t="shared" si="31"/>
        <v/>
      </c>
      <c r="AG67" s="358" t="str">
        <f t="shared" si="32"/>
        <v/>
      </c>
      <c r="AH67" s="358">
        <f t="shared" si="33"/>
        <v>4</v>
      </c>
      <c r="AI67" s="358" t="e">
        <f t="array" ref="AI67">INDEX($AF$64:$AF$73,SMALL(IF(LEN(TRIM($AF$64:$AF$73)),ROW($AF$64:$AF$73)-MIN(ROW($AF$64:$AF$73))+1,""),ROW(A4)))</f>
        <v>#NUM!</v>
      </c>
      <c r="AJ67" s="358" t="e">
        <f t="array" ref="AJ67">INDEX($AG$64:$AG$73,SMALL(IF(LEN(TRIM($AG$64:$AG$73)),ROW($AG$64:$AG$73)-MIN(ROW($AG$64:$AG$73))+1,""),ROW(A4)))</f>
        <v>#NUM!</v>
      </c>
      <c r="AK67" s="358">
        <f t="array" ref="AK67">INDEX($AH$64:$AH$73,SMALL(IF(LEN(TRIM($AH$64:$AH$73)),ROW($AH$64:$AH$73)-MIN(ROW($AH$64:$AH$73))+1,""),ROW(A4)))</f>
        <v>4</v>
      </c>
      <c r="AL67" s="358" t="str">
        <f t="shared" si="34"/>
        <v/>
      </c>
      <c r="AM67" s="358" t="str">
        <f t="shared" si="34"/>
        <v/>
      </c>
      <c r="AN67" s="358">
        <f t="shared" si="34"/>
        <v>4</v>
      </c>
    </row>
    <row r="68" spans="1:40" ht="38.25" hidden="1" customHeight="1" x14ac:dyDescent="0.2">
      <c r="B68" s="887"/>
      <c r="C68" s="455">
        <v>2</v>
      </c>
      <c r="D68" s="888">
        <f t="shared" si="35"/>
        <v>0</v>
      </c>
      <c r="E68" s="889">
        <f t="shared" si="36"/>
        <v>0</v>
      </c>
      <c r="F68" s="890"/>
      <c r="G68" s="891"/>
      <c r="H68" s="888"/>
      <c r="I68" s="892"/>
      <c r="J68" s="893"/>
      <c r="K68" s="888"/>
      <c r="L68" s="894"/>
      <c r="N68" s="275"/>
      <c r="P68" s="148"/>
      <c r="Q68" s="148"/>
      <c r="R68" s="148"/>
      <c r="S68" s="148"/>
      <c r="T68" s="148"/>
      <c r="U68" s="148"/>
      <c r="AE68" s="486">
        <v>5</v>
      </c>
      <c r="AF68" s="358" t="str">
        <f t="shared" si="31"/>
        <v/>
      </c>
      <c r="AG68" s="358" t="str">
        <f t="shared" si="32"/>
        <v/>
      </c>
      <c r="AH68" s="358">
        <f t="shared" si="33"/>
        <v>5</v>
      </c>
      <c r="AI68" s="358" t="e">
        <f t="array" ref="AI68">INDEX($AF$64:$AF$73,SMALL(IF(LEN(TRIM($AF$64:$AF$73)),ROW($AF$64:$AF$73)-MIN(ROW($AF$64:$AF$73))+1,""),ROW(A5)))</f>
        <v>#NUM!</v>
      </c>
      <c r="AJ68" s="358" t="e">
        <f t="array" ref="AJ68">INDEX($AG$64:$AG$73,SMALL(IF(LEN(TRIM($AG$64:$AG$73)),ROW($AG$64:$AG$73)-MIN(ROW($AG$64:$AG$73))+1,""),ROW(A5)))</f>
        <v>#NUM!</v>
      </c>
      <c r="AK68" s="358">
        <f t="array" ref="AK68">INDEX($AH$64:$AH$73,SMALL(IF(LEN(TRIM($AH$64:$AH$73)),ROW($AH$64:$AH$73)-MIN(ROW($AH$64:$AH$73))+1,""),ROW(A5)))</f>
        <v>5</v>
      </c>
      <c r="AL68" s="358" t="str">
        <f t="shared" si="34"/>
        <v/>
      </c>
      <c r="AM68" s="358" t="str">
        <f t="shared" si="34"/>
        <v/>
      </c>
      <c r="AN68" s="358">
        <f t="shared" si="34"/>
        <v>5</v>
      </c>
    </row>
    <row r="69" spans="1:40" ht="38.25" hidden="1" customHeight="1" x14ac:dyDescent="0.2">
      <c r="B69" s="887"/>
      <c r="C69" s="455">
        <v>3</v>
      </c>
      <c r="D69" s="888">
        <f t="shared" si="35"/>
        <v>0</v>
      </c>
      <c r="E69" s="889">
        <f t="shared" si="36"/>
        <v>0</v>
      </c>
      <c r="F69" s="890"/>
      <c r="G69" s="891"/>
      <c r="H69" s="888"/>
      <c r="I69" s="892"/>
      <c r="J69" s="893"/>
      <c r="K69" s="888"/>
      <c r="L69" s="894"/>
      <c r="N69" s="275"/>
      <c r="P69" s="148"/>
      <c r="Q69" s="148"/>
      <c r="R69" s="148"/>
      <c r="S69" s="148"/>
      <c r="T69" s="148"/>
      <c r="U69" s="148"/>
      <c r="AE69" s="486">
        <v>6</v>
      </c>
      <c r="AF69" s="358" t="str">
        <f t="shared" si="31"/>
        <v/>
      </c>
      <c r="AG69" s="358" t="str">
        <f t="shared" si="32"/>
        <v/>
      </c>
      <c r="AH69" s="358">
        <f t="shared" si="33"/>
        <v>6</v>
      </c>
      <c r="AI69" s="358" t="e">
        <f t="array" ref="AI69">INDEX($AF$64:$AF$73,SMALL(IF(LEN(TRIM($AF$64:$AF$73)),ROW($AF$64:$AF$73)-MIN(ROW($AF$64:$AF$73))+1,""),ROW(A6)))</f>
        <v>#NUM!</v>
      </c>
      <c r="AJ69" s="358" t="e">
        <f t="array" ref="AJ69">INDEX($AG$64:$AG$73,SMALL(IF(LEN(TRIM($AG$64:$AG$73)),ROW($AG$64:$AG$73)-MIN(ROW($AG$64:$AG$73))+1,""),ROW(A6)))</f>
        <v>#NUM!</v>
      </c>
      <c r="AK69" s="358">
        <f t="array" ref="AK69">INDEX($AH$64:$AH$73,SMALL(IF(LEN(TRIM($AH$64:$AH$73)),ROW($AH$64:$AH$73)-MIN(ROW($AH$64:$AH$73))+1,""),ROW(A6)))</f>
        <v>6</v>
      </c>
      <c r="AL69" s="358" t="str">
        <f t="shared" si="34"/>
        <v/>
      </c>
      <c r="AM69" s="358" t="str">
        <f t="shared" si="34"/>
        <v/>
      </c>
      <c r="AN69" s="358">
        <f t="shared" si="34"/>
        <v>6</v>
      </c>
    </row>
    <row r="70" spans="1:40" ht="38.25" hidden="1" customHeight="1" x14ac:dyDescent="0.2">
      <c r="B70" s="887"/>
      <c r="C70" s="455">
        <v>4</v>
      </c>
      <c r="D70" s="888">
        <f t="shared" si="35"/>
        <v>0</v>
      </c>
      <c r="E70" s="889">
        <f t="shared" si="36"/>
        <v>0</v>
      </c>
      <c r="F70" s="890"/>
      <c r="G70" s="891"/>
      <c r="H70" s="888"/>
      <c r="I70" s="892"/>
      <c r="J70" s="893"/>
      <c r="K70" s="888"/>
      <c r="L70" s="894"/>
      <c r="N70" s="364"/>
      <c r="P70" s="148"/>
      <c r="Q70" s="148"/>
      <c r="R70" s="148"/>
      <c r="S70" s="148"/>
      <c r="T70" s="148"/>
      <c r="U70" s="148"/>
      <c r="AE70" s="486">
        <v>7</v>
      </c>
      <c r="AF70" s="358" t="str">
        <f t="shared" si="31"/>
        <v/>
      </c>
      <c r="AG70" s="358" t="str">
        <f t="shared" si="32"/>
        <v/>
      </c>
      <c r="AH70" s="358">
        <f t="shared" si="33"/>
        <v>7</v>
      </c>
      <c r="AI70" s="358" t="e">
        <f t="array" ref="AI70">INDEX($AF$64:$AF$73,SMALL(IF(LEN(TRIM($AF$64:$AF$73)),ROW($AF$64:$AF$73)-MIN(ROW($AF$64:$AF$73))+1,""),ROW(A7)))</f>
        <v>#NUM!</v>
      </c>
      <c r="AJ70" s="358" t="e">
        <f t="array" ref="AJ70">INDEX($AG$64:$AG$73,SMALL(IF(LEN(TRIM($AG$64:$AG$73)),ROW($AG$64:$AG$73)-MIN(ROW($AG$64:$AG$73))+1,""),ROW(A7)))</f>
        <v>#NUM!</v>
      </c>
      <c r="AK70" s="358">
        <f t="array" ref="AK70">INDEX($AH$64:$AH$73,SMALL(IF(LEN(TRIM($AH$64:$AH$73)),ROW($AH$64:$AH$73)-MIN(ROW($AH$64:$AH$73))+1,""),ROW(A7)))</f>
        <v>7</v>
      </c>
      <c r="AL70" s="358" t="str">
        <f t="shared" si="34"/>
        <v/>
      </c>
      <c r="AM70" s="358" t="str">
        <f t="shared" si="34"/>
        <v/>
      </c>
      <c r="AN70" s="358">
        <f t="shared" si="34"/>
        <v>7</v>
      </c>
    </row>
    <row r="71" spans="1:40" ht="38.25" hidden="1" customHeight="1" x14ac:dyDescent="0.2">
      <c r="B71" s="887"/>
      <c r="C71" s="455">
        <v>5</v>
      </c>
      <c r="D71" s="888">
        <f t="shared" si="35"/>
        <v>0</v>
      </c>
      <c r="E71" s="889">
        <f t="shared" si="36"/>
        <v>0</v>
      </c>
      <c r="F71" s="890"/>
      <c r="G71" s="891"/>
      <c r="H71" s="888"/>
      <c r="I71" s="892"/>
      <c r="J71" s="893"/>
      <c r="K71" s="888"/>
      <c r="L71" s="894"/>
      <c r="N71" s="364"/>
      <c r="P71" s="148"/>
      <c r="Q71" s="148"/>
      <c r="R71" s="148"/>
      <c r="S71" s="148"/>
      <c r="T71" s="148"/>
      <c r="U71" s="148"/>
      <c r="AE71" s="486">
        <v>8</v>
      </c>
      <c r="AF71" s="358" t="str">
        <f t="shared" si="31"/>
        <v/>
      </c>
      <c r="AG71" s="358" t="str">
        <f t="shared" si="32"/>
        <v/>
      </c>
      <c r="AH71" s="358">
        <f t="shared" si="33"/>
        <v>8</v>
      </c>
      <c r="AI71" s="358" t="e">
        <f t="array" ref="AI71">INDEX($AF$64:$AF$73,SMALL(IF(LEN(TRIM($AF$64:$AF$73)),ROW($AF$64:$AF$73)-MIN(ROW($AF$64:$AF$73))+1,""),ROW(A8)))</f>
        <v>#NUM!</v>
      </c>
      <c r="AJ71" s="358" t="e">
        <f t="array" ref="AJ71">INDEX($AG$64:$AG$73,SMALL(IF(LEN(TRIM($AG$64:$AG$73)),ROW($AG$64:$AG$73)-MIN(ROW($AG$64:$AG$73))+1,""),ROW(A8)))</f>
        <v>#NUM!</v>
      </c>
      <c r="AK71" s="358">
        <f t="array" ref="AK71">INDEX($AH$64:$AH$73,SMALL(IF(LEN(TRIM($AH$64:$AH$73)),ROW($AH$64:$AH$73)-MIN(ROW($AH$64:$AH$73))+1,""),ROW(A8)))</f>
        <v>8</v>
      </c>
      <c r="AL71" s="358" t="str">
        <f t="shared" si="34"/>
        <v/>
      </c>
      <c r="AM71" s="358" t="str">
        <f t="shared" si="34"/>
        <v/>
      </c>
      <c r="AN71" s="358">
        <f t="shared" si="34"/>
        <v>8</v>
      </c>
    </row>
    <row r="72" spans="1:40" ht="38.25" hidden="1" customHeight="1" x14ac:dyDescent="0.2">
      <c r="B72" s="887"/>
      <c r="C72" s="455">
        <v>6</v>
      </c>
      <c r="D72" s="888">
        <f t="shared" si="35"/>
        <v>0</v>
      </c>
      <c r="E72" s="889">
        <f t="shared" si="36"/>
        <v>0</v>
      </c>
      <c r="F72" s="890"/>
      <c r="G72" s="891"/>
      <c r="H72" s="888"/>
      <c r="I72" s="892"/>
      <c r="J72" s="893"/>
      <c r="K72" s="888"/>
      <c r="L72" s="894"/>
      <c r="N72" s="364"/>
      <c r="P72" s="148"/>
      <c r="Q72" s="148"/>
      <c r="R72" s="148"/>
      <c r="S72" s="148"/>
      <c r="T72" s="148"/>
      <c r="U72" s="148"/>
      <c r="AE72" s="486">
        <v>9</v>
      </c>
      <c r="AF72" s="358" t="str">
        <f t="shared" si="31"/>
        <v/>
      </c>
      <c r="AG72" s="358" t="str">
        <f t="shared" si="32"/>
        <v/>
      </c>
      <c r="AH72" s="358">
        <f t="shared" si="33"/>
        <v>9</v>
      </c>
      <c r="AI72" s="358" t="e">
        <f t="array" ref="AI72">INDEX($AF$64:$AF$73,SMALL(IF(LEN(TRIM($AF$64:$AF$73)),ROW($AF$64:$AF$73)-MIN(ROW($AF$64:$AF$73))+1,""),ROW(A9)))</f>
        <v>#NUM!</v>
      </c>
      <c r="AJ72" s="358" t="e">
        <f t="array" ref="AJ72">INDEX($AG$64:$AG$73,SMALL(IF(LEN(TRIM($AG$64:$AG$73)),ROW($AG$64:$AG$73)-MIN(ROW($AG$64:$AG$73))+1,""),ROW(A9)))</f>
        <v>#NUM!</v>
      </c>
      <c r="AK72" s="358">
        <f t="array" ref="AK72">INDEX($AH$64:$AH$73,SMALL(IF(LEN(TRIM($AH$64:$AH$73)),ROW($AH$64:$AH$73)-MIN(ROW($AH$64:$AH$73))+1,""),ROW(A9)))</f>
        <v>9</v>
      </c>
      <c r="AL72" s="358" t="str">
        <f t="shared" si="34"/>
        <v/>
      </c>
      <c r="AM72" s="358" t="str">
        <f t="shared" si="34"/>
        <v/>
      </c>
      <c r="AN72" s="358">
        <f t="shared" si="34"/>
        <v>9</v>
      </c>
    </row>
    <row r="73" spans="1:40" ht="38.25" hidden="1" customHeight="1" x14ac:dyDescent="0.2">
      <c r="B73" s="887"/>
      <c r="C73" s="455">
        <v>7</v>
      </c>
      <c r="D73" s="888">
        <f t="shared" si="35"/>
        <v>0</v>
      </c>
      <c r="E73" s="889">
        <f t="shared" si="36"/>
        <v>0</v>
      </c>
      <c r="F73" s="890"/>
      <c r="G73" s="891"/>
      <c r="H73" s="888"/>
      <c r="I73" s="892"/>
      <c r="J73" s="893"/>
      <c r="K73" s="888"/>
      <c r="L73" s="894"/>
      <c r="N73" s="364"/>
      <c r="P73" s="148"/>
      <c r="Q73" s="148"/>
      <c r="R73" s="148"/>
      <c r="S73" s="148"/>
      <c r="T73" s="148"/>
      <c r="U73" s="148"/>
      <c r="AE73" s="486">
        <v>10</v>
      </c>
      <c r="AF73" s="358" t="str">
        <f t="shared" si="31"/>
        <v/>
      </c>
      <c r="AG73" s="358" t="str">
        <f t="shared" si="32"/>
        <v/>
      </c>
      <c r="AH73" s="358">
        <f t="shared" si="33"/>
        <v>10</v>
      </c>
      <c r="AI73" s="358" t="e">
        <f t="array" ref="AI73">INDEX($AF$64:$AF$73,SMALL(IF(LEN(TRIM($AF$64:$AF$73)),ROW($AF$64:$AF$73)-MIN(ROW($AF$64:$AF$73))+1,""),ROW(A10)))</f>
        <v>#NUM!</v>
      </c>
      <c r="AJ73" s="358" t="e">
        <f t="array" ref="AJ73">INDEX($AG$64:$AG$73,SMALL(IF(LEN(TRIM($AG$64:$AG$73)),ROW($AG$64:$AG$73)-MIN(ROW($AG$64:$AG$73))+1,""),ROW(A10)))</f>
        <v>#NUM!</v>
      </c>
      <c r="AK73" s="358">
        <f t="array" ref="AK73">INDEX($AH$64:$AH$73,SMALL(IF(LEN(TRIM($AH$64:$AH$73)),ROW($AH$64:$AH$73)-MIN(ROW($AH$64:$AH$73))+1,""),ROW(A10)))</f>
        <v>10</v>
      </c>
      <c r="AL73" s="358" t="str">
        <f t="shared" si="34"/>
        <v/>
      </c>
      <c r="AM73" s="358" t="str">
        <f t="shared" si="34"/>
        <v/>
      </c>
      <c r="AN73" s="358">
        <f t="shared" si="34"/>
        <v>10</v>
      </c>
    </row>
    <row r="74" spans="1:40" ht="38.25" hidden="1" customHeight="1" x14ac:dyDescent="0.2">
      <c r="B74" s="887"/>
      <c r="C74" s="455">
        <v>8</v>
      </c>
      <c r="D74" s="888">
        <f t="shared" si="35"/>
        <v>0</v>
      </c>
      <c r="E74" s="889">
        <f t="shared" si="36"/>
        <v>0</v>
      </c>
      <c r="F74" s="890"/>
      <c r="G74" s="891"/>
      <c r="H74" s="888"/>
      <c r="I74" s="892"/>
      <c r="J74" s="893"/>
      <c r="K74" s="888"/>
      <c r="L74" s="894"/>
      <c r="N74" s="364"/>
      <c r="P74" s="148"/>
      <c r="Q74" s="148"/>
      <c r="R74" s="148"/>
      <c r="S74" s="148"/>
      <c r="T74" s="148"/>
      <c r="U74" s="148"/>
    </row>
    <row r="75" spans="1:40" ht="38.25" hidden="1" customHeight="1" x14ac:dyDescent="0.2">
      <c r="B75" s="887"/>
      <c r="C75" s="455">
        <v>9</v>
      </c>
      <c r="D75" s="888">
        <f t="shared" si="35"/>
        <v>0</v>
      </c>
      <c r="E75" s="889">
        <f t="shared" si="36"/>
        <v>0</v>
      </c>
      <c r="F75" s="890"/>
      <c r="G75" s="891"/>
      <c r="H75" s="888"/>
      <c r="I75" s="892"/>
      <c r="J75" s="893"/>
      <c r="K75" s="888"/>
      <c r="L75" s="894"/>
      <c r="N75" s="364"/>
      <c r="P75" s="148"/>
      <c r="Q75" s="148"/>
      <c r="R75" s="148"/>
      <c r="S75" s="148"/>
      <c r="T75" s="148"/>
      <c r="U75" s="148"/>
    </row>
    <row r="76" spans="1:40" ht="38.25" hidden="1" customHeight="1" x14ac:dyDescent="0.2">
      <c r="B76" s="887"/>
      <c r="C76" s="455">
        <v>10</v>
      </c>
      <c r="D76" s="888">
        <f t="shared" si="35"/>
        <v>0</v>
      </c>
      <c r="E76" s="889">
        <f t="shared" si="36"/>
        <v>0</v>
      </c>
      <c r="F76" s="890"/>
      <c r="G76" s="891"/>
      <c r="H76" s="888"/>
      <c r="I76" s="892"/>
      <c r="J76" s="893"/>
      <c r="K76" s="888"/>
      <c r="L76" s="894"/>
      <c r="N76" s="364"/>
      <c r="P76" s="148"/>
      <c r="Q76" s="148"/>
      <c r="R76" s="148"/>
      <c r="S76" s="148"/>
      <c r="T76" s="148"/>
      <c r="U76" s="148"/>
    </row>
    <row r="77" spans="1:40" ht="15.75" hidden="1" customHeight="1" thickBot="1" x14ac:dyDescent="0.25">
      <c r="B77" s="464"/>
      <c r="C77" s="465"/>
      <c r="D77" s="465"/>
      <c r="E77" s="465"/>
      <c r="F77" s="465"/>
      <c r="G77" s="465"/>
      <c r="H77" s="465"/>
      <c r="I77" s="465"/>
      <c r="J77" s="465"/>
      <c r="K77" s="465"/>
      <c r="L77" s="466"/>
      <c r="N77" s="364"/>
      <c r="P77" s="148"/>
      <c r="Q77" s="148"/>
      <c r="R77" s="148"/>
      <c r="S77" s="148"/>
      <c r="T77" s="148"/>
      <c r="U77" s="148"/>
    </row>
    <row r="78" spans="1:40" ht="15.75" hidden="1" customHeight="1" thickTop="1" x14ac:dyDescent="0.2">
      <c r="A78" s="165"/>
      <c r="N78" s="364"/>
      <c r="P78" s="561"/>
      <c r="Q78" s="561"/>
      <c r="R78" s="561"/>
      <c r="S78" s="148"/>
      <c r="T78" s="148"/>
      <c r="U78" s="148"/>
    </row>
    <row r="79" spans="1:40" ht="15.75" hidden="1" customHeight="1" x14ac:dyDescent="0.2">
      <c r="A79" s="165"/>
      <c r="N79" s="364"/>
      <c r="P79" s="561"/>
      <c r="Q79" s="561"/>
      <c r="R79" s="561"/>
      <c r="S79" s="148"/>
      <c r="T79" s="148"/>
      <c r="U79" s="148"/>
    </row>
    <row r="80" spans="1:40" ht="15.75" hidden="1" customHeight="1" x14ac:dyDescent="0.2">
      <c r="A80" s="165"/>
      <c r="N80" s="275"/>
      <c r="P80" s="561"/>
      <c r="Q80" s="561"/>
      <c r="R80" s="561"/>
      <c r="S80" s="148"/>
      <c r="T80" s="148"/>
      <c r="U80" s="148"/>
    </row>
    <row r="81" spans="1:21" ht="14.25" hidden="1" x14ac:dyDescent="0.2">
      <c r="A81" s="165"/>
      <c r="N81" s="155"/>
      <c r="P81" s="561"/>
      <c r="Q81" s="561"/>
      <c r="R81" s="561"/>
      <c r="S81" s="148"/>
      <c r="T81" s="148"/>
      <c r="U81" s="148"/>
    </row>
    <row r="82" spans="1:21" ht="10.5" hidden="1" customHeight="1" x14ac:dyDescent="0.2">
      <c r="A82" s="165"/>
      <c r="N82" s="155"/>
      <c r="P82" s="561"/>
      <c r="Q82" s="561"/>
      <c r="R82" s="561"/>
      <c r="S82" s="148"/>
      <c r="T82" s="148"/>
      <c r="U82" s="148"/>
    </row>
    <row r="83" spans="1:21" ht="14.25" hidden="1" x14ac:dyDescent="0.2">
      <c r="A83" s="165"/>
      <c r="N83" s="155"/>
      <c r="P83" s="561"/>
      <c r="Q83" s="561"/>
      <c r="R83" s="561"/>
      <c r="S83" s="148"/>
      <c r="T83" s="148"/>
      <c r="U83" s="148"/>
    </row>
    <row r="84" spans="1:21" ht="14.25" hidden="1" x14ac:dyDescent="0.2">
      <c r="A84" s="165"/>
      <c r="P84" s="561"/>
      <c r="Q84" s="561"/>
      <c r="R84" s="561"/>
      <c r="S84" s="148"/>
      <c r="T84" s="148"/>
      <c r="U84" s="148"/>
    </row>
    <row r="85" spans="1:21" ht="14.25" hidden="1" x14ac:dyDescent="0.2">
      <c r="A85" s="165"/>
      <c r="P85" s="561"/>
      <c r="Q85" s="561"/>
      <c r="R85" s="561"/>
      <c r="S85" s="148"/>
      <c r="T85" s="148"/>
      <c r="U85" s="148"/>
    </row>
    <row r="86" spans="1:21" ht="14.25" hidden="1" x14ac:dyDescent="0.2">
      <c r="A86" s="165"/>
      <c r="P86" s="561"/>
      <c r="Q86" s="561"/>
      <c r="R86" s="561"/>
      <c r="S86" s="148"/>
      <c r="T86" s="148"/>
      <c r="U86" s="148"/>
    </row>
    <row r="87" spans="1:21" ht="14.25" hidden="1" x14ac:dyDescent="0.2">
      <c r="A87" s="165"/>
      <c r="P87" s="561"/>
      <c r="Q87" s="561"/>
      <c r="R87" s="561"/>
      <c r="S87" s="148"/>
      <c r="T87" s="148"/>
      <c r="U87" s="148"/>
    </row>
    <row r="88" spans="1:21" ht="14.25" hidden="1" x14ac:dyDescent="0.2">
      <c r="P88" s="148"/>
      <c r="Q88" s="148"/>
      <c r="R88" s="148"/>
      <c r="S88" s="148"/>
      <c r="T88" s="148"/>
      <c r="U88" s="148"/>
    </row>
    <row r="89" spans="1:21" ht="14.25" hidden="1" x14ac:dyDescent="0.2">
      <c r="C89" s="148"/>
      <c r="D89" s="148"/>
      <c r="E89" s="148"/>
      <c r="F89" s="148"/>
      <c r="G89" s="148"/>
      <c r="H89" s="148"/>
      <c r="I89" s="148"/>
      <c r="J89" s="148"/>
      <c r="K89" s="277"/>
      <c r="L89" s="148"/>
      <c r="M89" s="148"/>
      <c r="N89" s="148"/>
      <c r="O89" s="148"/>
      <c r="P89" s="148"/>
      <c r="Q89" s="148"/>
      <c r="R89" s="148"/>
      <c r="S89" s="148"/>
      <c r="T89" s="148"/>
      <c r="U89" s="148"/>
    </row>
    <row r="90" spans="1:21" ht="14.25" hidden="1" x14ac:dyDescent="0.2">
      <c r="C90" s="148"/>
      <c r="D90" s="148"/>
      <c r="E90" s="148"/>
      <c r="F90" s="148"/>
      <c r="G90" s="148"/>
      <c r="H90" s="148"/>
      <c r="I90" s="148"/>
      <c r="J90" s="148"/>
      <c r="K90" s="277"/>
      <c r="L90" s="148"/>
      <c r="M90" s="148"/>
      <c r="N90" s="148"/>
      <c r="O90" s="148"/>
      <c r="P90" s="148"/>
      <c r="Q90" s="148"/>
      <c r="R90" s="148"/>
      <c r="S90" s="148"/>
      <c r="T90" s="148"/>
      <c r="U90" s="148"/>
    </row>
    <row r="91" spans="1:21" ht="14.25" hidden="1" x14ac:dyDescent="0.2">
      <c r="C91" s="148"/>
      <c r="D91" s="148"/>
      <c r="E91" s="148"/>
      <c r="F91" s="148"/>
      <c r="G91" s="148"/>
      <c r="H91" s="148"/>
      <c r="I91" s="148"/>
      <c r="J91" s="148"/>
      <c r="K91" s="277"/>
      <c r="L91" s="148"/>
      <c r="M91" s="148"/>
      <c r="N91" s="148"/>
      <c r="O91" s="148"/>
      <c r="P91" s="148"/>
      <c r="Q91" s="148"/>
      <c r="R91" s="148"/>
      <c r="S91" s="148"/>
      <c r="T91" s="148"/>
      <c r="U91" s="148"/>
    </row>
    <row r="92" spans="1:21" ht="14.25" hidden="1" x14ac:dyDescent="0.2">
      <c r="C92" s="148"/>
      <c r="D92" s="148"/>
      <c r="E92" s="148"/>
      <c r="F92" s="148"/>
      <c r="G92" s="148"/>
      <c r="H92" s="148"/>
      <c r="I92" s="148"/>
      <c r="J92" s="148"/>
      <c r="K92" s="277"/>
      <c r="L92" s="148"/>
      <c r="M92" s="148"/>
      <c r="N92" s="148"/>
      <c r="O92" s="148"/>
      <c r="P92" s="148"/>
      <c r="Q92" s="148"/>
      <c r="R92" s="148"/>
      <c r="S92" s="148"/>
      <c r="T92" s="148"/>
      <c r="U92" s="148"/>
    </row>
    <row r="93" spans="1:21" ht="14.25" hidden="1" x14ac:dyDescent="0.2">
      <c r="C93" s="148"/>
      <c r="D93" s="148"/>
      <c r="E93" s="148"/>
      <c r="F93" s="148"/>
      <c r="G93" s="148"/>
      <c r="H93" s="148"/>
      <c r="I93" s="148"/>
      <c r="J93" s="148"/>
      <c r="K93" s="277"/>
      <c r="L93" s="148"/>
      <c r="M93" s="148"/>
      <c r="N93" s="148"/>
      <c r="O93" s="148"/>
      <c r="P93" s="148"/>
      <c r="Q93" s="148"/>
      <c r="R93" s="148"/>
      <c r="S93" s="148"/>
      <c r="T93" s="148"/>
      <c r="U93" s="148"/>
    </row>
    <row r="94" spans="1:21" ht="14.25" hidden="1" x14ac:dyDescent="0.2">
      <c r="C94" s="148"/>
      <c r="D94" s="148"/>
      <c r="E94" s="148"/>
      <c r="F94" s="148"/>
      <c r="G94" s="148"/>
      <c r="H94" s="148"/>
      <c r="I94" s="148"/>
      <c r="J94" s="148"/>
      <c r="K94" s="277"/>
      <c r="L94" s="148"/>
      <c r="M94" s="148"/>
      <c r="N94" s="148"/>
      <c r="O94" s="148"/>
      <c r="P94" s="148"/>
      <c r="Q94" s="148"/>
      <c r="R94" s="148"/>
      <c r="S94" s="148"/>
      <c r="T94" s="148"/>
      <c r="U94" s="148"/>
    </row>
    <row r="95" spans="1:21" ht="14.25" hidden="1" x14ac:dyDescent="0.2">
      <c r="C95" s="148"/>
      <c r="D95" s="148"/>
      <c r="E95" s="148"/>
      <c r="F95" s="148"/>
      <c r="G95" s="148"/>
      <c r="H95" s="148"/>
      <c r="I95" s="148"/>
      <c r="J95" s="148"/>
      <c r="K95" s="277"/>
      <c r="L95" s="148"/>
      <c r="M95" s="148"/>
      <c r="N95" s="148"/>
      <c r="O95" s="148"/>
      <c r="P95" s="148"/>
      <c r="Q95" s="148"/>
      <c r="R95" s="148"/>
      <c r="S95" s="148"/>
      <c r="T95" s="148"/>
      <c r="U95" s="148"/>
    </row>
    <row r="96" spans="1:21" ht="14.25" hidden="1" x14ac:dyDescent="0.2">
      <c r="C96" s="148"/>
      <c r="D96" s="148"/>
      <c r="E96" s="148"/>
      <c r="F96" s="148"/>
      <c r="G96" s="148"/>
      <c r="H96" s="148"/>
      <c r="I96" s="148"/>
      <c r="J96" s="148"/>
      <c r="K96" s="277"/>
      <c r="L96" s="148"/>
      <c r="M96" s="148"/>
      <c r="N96" s="148"/>
      <c r="O96" s="148"/>
      <c r="P96" s="148"/>
      <c r="Q96" s="148"/>
      <c r="R96" s="148"/>
      <c r="S96" s="148"/>
      <c r="T96" s="148"/>
      <c r="U96" s="148"/>
    </row>
    <row r="97" spans="3:21" ht="14.25" hidden="1" x14ac:dyDescent="0.2">
      <c r="C97" s="148"/>
      <c r="D97" s="148"/>
      <c r="E97" s="148"/>
      <c r="F97" s="148"/>
      <c r="G97" s="148"/>
      <c r="H97" s="148"/>
      <c r="I97" s="148"/>
      <c r="J97" s="148"/>
      <c r="K97" s="277"/>
      <c r="L97" s="148"/>
      <c r="M97" s="148"/>
      <c r="N97" s="148"/>
      <c r="O97" s="148"/>
      <c r="P97" s="148"/>
      <c r="Q97" s="148"/>
      <c r="R97" s="148"/>
      <c r="S97" s="148"/>
      <c r="T97" s="148"/>
      <c r="U97" s="148"/>
    </row>
    <row r="98" spans="3:21" ht="14.25" hidden="1" x14ac:dyDescent="0.2">
      <c r="C98" s="148"/>
      <c r="D98" s="148"/>
      <c r="E98" s="148"/>
      <c r="F98" s="148"/>
      <c r="G98" s="148"/>
      <c r="H98" s="148"/>
      <c r="I98" s="148"/>
      <c r="J98" s="148"/>
      <c r="K98" s="277"/>
      <c r="L98" s="148"/>
      <c r="M98" s="148"/>
      <c r="N98" s="148"/>
      <c r="O98" s="148"/>
      <c r="P98" s="148"/>
      <c r="Q98" s="148"/>
      <c r="R98" s="148"/>
      <c r="S98" s="148"/>
      <c r="T98" s="148"/>
      <c r="U98" s="148"/>
    </row>
    <row r="99" spans="3:21" ht="14.25" hidden="1" x14ac:dyDescent="0.2">
      <c r="C99" s="148"/>
      <c r="D99" s="148"/>
      <c r="E99" s="148"/>
      <c r="F99" s="148"/>
      <c r="G99" s="148"/>
      <c r="H99" s="148"/>
      <c r="I99" s="148"/>
      <c r="J99" s="148"/>
      <c r="K99" s="277"/>
      <c r="L99" s="148"/>
      <c r="M99" s="148"/>
      <c r="N99" s="148"/>
      <c r="O99" s="148"/>
      <c r="P99" s="148"/>
      <c r="Q99" s="148"/>
      <c r="R99" s="148"/>
      <c r="S99" s="148"/>
      <c r="T99" s="148"/>
      <c r="U99" s="148"/>
    </row>
    <row r="100" spans="3:21" ht="14.25" hidden="1" x14ac:dyDescent="0.2">
      <c r="C100" s="148"/>
      <c r="D100" s="148"/>
      <c r="E100" s="148"/>
      <c r="F100" s="148"/>
      <c r="G100" s="148"/>
      <c r="H100" s="148"/>
      <c r="I100" s="148"/>
      <c r="J100" s="148"/>
      <c r="K100" s="277"/>
      <c r="L100" s="148"/>
      <c r="M100" s="148"/>
      <c r="N100" s="148"/>
      <c r="O100" s="148"/>
      <c r="P100" s="148"/>
      <c r="Q100" s="148"/>
      <c r="R100" s="148"/>
      <c r="S100" s="148"/>
      <c r="T100" s="148"/>
      <c r="U100" s="148"/>
    </row>
    <row r="101" spans="3:21" ht="14.25" hidden="1" x14ac:dyDescent="0.2">
      <c r="C101" s="148"/>
      <c r="D101" s="148"/>
      <c r="E101" s="148"/>
      <c r="F101" s="148"/>
      <c r="G101" s="148"/>
      <c r="H101" s="148"/>
      <c r="I101" s="148"/>
      <c r="J101" s="148"/>
      <c r="K101" s="277"/>
      <c r="L101" s="148"/>
      <c r="M101" s="148"/>
      <c r="N101" s="148"/>
      <c r="O101" s="148"/>
      <c r="P101" s="148"/>
      <c r="Q101" s="148"/>
      <c r="R101" s="148"/>
      <c r="S101" s="148"/>
      <c r="T101" s="148"/>
      <c r="U101" s="148"/>
    </row>
    <row r="102" spans="3:21" ht="14.25" hidden="1" x14ac:dyDescent="0.2">
      <c r="C102" s="148"/>
      <c r="D102" s="148"/>
      <c r="E102" s="148"/>
      <c r="F102" s="148"/>
      <c r="G102" s="148"/>
      <c r="H102" s="148"/>
      <c r="I102" s="148"/>
      <c r="J102" s="148"/>
      <c r="K102" s="277"/>
      <c r="L102" s="148"/>
      <c r="M102" s="148"/>
      <c r="N102" s="148"/>
      <c r="O102" s="148"/>
      <c r="P102" s="148"/>
      <c r="Q102" s="148"/>
      <c r="R102" s="148"/>
      <c r="S102" s="148"/>
      <c r="T102" s="148"/>
      <c r="U102" s="148"/>
    </row>
    <row r="103" spans="3:21" ht="14.25" hidden="1" x14ac:dyDescent="0.2">
      <c r="C103" s="148"/>
      <c r="D103" s="148"/>
      <c r="E103" s="148"/>
      <c r="F103" s="148"/>
      <c r="G103" s="148"/>
      <c r="H103" s="148"/>
      <c r="I103" s="148"/>
      <c r="J103" s="148"/>
      <c r="K103" s="277"/>
      <c r="L103" s="148"/>
      <c r="M103" s="148"/>
      <c r="N103" s="148"/>
      <c r="O103" s="148"/>
      <c r="P103" s="148"/>
      <c r="Q103" s="148"/>
      <c r="R103" s="148"/>
      <c r="S103" s="148"/>
      <c r="T103" s="148"/>
      <c r="U103" s="148"/>
    </row>
    <row r="104" spans="3:21" ht="14.25" hidden="1" x14ac:dyDescent="0.2">
      <c r="C104" s="148"/>
      <c r="D104" s="148"/>
      <c r="E104" s="148"/>
      <c r="F104" s="148"/>
      <c r="G104" s="148"/>
      <c r="H104" s="148"/>
      <c r="I104" s="148"/>
      <c r="J104" s="148"/>
      <c r="K104" s="277"/>
      <c r="L104" s="148"/>
      <c r="M104" s="148"/>
      <c r="N104" s="148"/>
      <c r="O104" s="148"/>
      <c r="P104" s="148"/>
      <c r="Q104" s="148"/>
      <c r="R104" s="148"/>
      <c r="S104" s="148"/>
      <c r="T104" s="148"/>
      <c r="U104" s="148"/>
    </row>
    <row r="105" spans="3:21" ht="14.25" hidden="1" x14ac:dyDescent="0.2">
      <c r="C105" s="148"/>
      <c r="D105" s="148"/>
      <c r="E105" s="148"/>
      <c r="F105" s="148"/>
      <c r="G105" s="148"/>
      <c r="H105" s="148"/>
      <c r="I105" s="148"/>
      <c r="J105" s="148"/>
      <c r="K105" s="277"/>
      <c r="L105" s="148"/>
      <c r="M105" s="148"/>
      <c r="N105" s="148"/>
      <c r="O105" s="148"/>
      <c r="P105" s="148"/>
      <c r="Q105" s="148"/>
      <c r="R105" s="148"/>
      <c r="S105" s="148"/>
      <c r="T105" s="148"/>
      <c r="U105" s="148"/>
    </row>
    <row r="106" spans="3:21" ht="14.25" hidden="1" x14ac:dyDescent="0.2">
      <c r="C106" s="148"/>
      <c r="D106" s="148"/>
      <c r="E106" s="148"/>
      <c r="F106" s="148"/>
      <c r="G106" s="148"/>
      <c r="H106" s="148"/>
      <c r="I106" s="148"/>
      <c r="J106" s="148"/>
      <c r="K106" s="277"/>
      <c r="L106" s="148"/>
      <c r="M106" s="148"/>
      <c r="N106" s="148"/>
      <c r="O106" s="148"/>
      <c r="P106" s="148"/>
      <c r="Q106" s="148"/>
      <c r="R106" s="148"/>
      <c r="S106" s="148"/>
      <c r="T106" s="148"/>
      <c r="U106" s="148"/>
    </row>
    <row r="107" spans="3:21" ht="14.25" hidden="1" x14ac:dyDescent="0.2">
      <c r="C107" s="148"/>
      <c r="D107" s="148"/>
      <c r="E107" s="148"/>
      <c r="F107" s="148"/>
      <c r="G107" s="148"/>
      <c r="H107" s="148"/>
      <c r="I107" s="148"/>
      <c r="J107" s="148"/>
      <c r="K107" s="277"/>
      <c r="L107" s="148"/>
      <c r="M107" s="148"/>
      <c r="N107" s="148"/>
      <c r="O107" s="148"/>
      <c r="P107" s="148"/>
      <c r="Q107" s="148"/>
      <c r="R107" s="148"/>
      <c r="S107" s="148"/>
      <c r="T107" s="148"/>
      <c r="U107" s="148"/>
    </row>
    <row r="108" spans="3:21" ht="14.25" hidden="1" x14ac:dyDescent="0.2">
      <c r="C108" s="148"/>
      <c r="D108" s="148"/>
      <c r="E108" s="148"/>
      <c r="F108" s="148"/>
      <c r="G108" s="148"/>
      <c r="H108" s="148"/>
      <c r="I108" s="148"/>
      <c r="J108" s="148"/>
      <c r="K108" s="277"/>
      <c r="L108" s="148"/>
      <c r="M108" s="148"/>
      <c r="N108" s="148"/>
      <c r="O108" s="148"/>
      <c r="P108" s="148"/>
      <c r="Q108" s="148"/>
      <c r="R108" s="148"/>
      <c r="S108" s="148"/>
      <c r="T108" s="148"/>
      <c r="U108" s="148"/>
    </row>
    <row r="109" spans="3:21" ht="14.25" hidden="1" x14ac:dyDescent="0.2">
      <c r="C109" s="148"/>
      <c r="D109" s="148"/>
      <c r="E109" s="148"/>
      <c r="F109" s="148"/>
      <c r="G109" s="148"/>
      <c r="H109" s="148"/>
      <c r="I109" s="148"/>
      <c r="J109" s="148"/>
      <c r="K109" s="277"/>
      <c r="L109" s="148"/>
      <c r="M109" s="148"/>
      <c r="N109" s="148"/>
      <c r="O109" s="148"/>
      <c r="P109" s="148"/>
      <c r="Q109" s="148"/>
      <c r="R109" s="148"/>
      <c r="S109" s="148"/>
      <c r="T109" s="148"/>
      <c r="U109" s="148"/>
    </row>
    <row r="110" spans="3:21" ht="14.25" hidden="1" x14ac:dyDescent="0.2">
      <c r="C110" s="148"/>
      <c r="D110" s="148"/>
      <c r="E110" s="148"/>
      <c r="F110" s="148"/>
      <c r="G110" s="148"/>
      <c r="H110" s="148"/>
      <c r="I110" s="148"/>
      <c r="J110" s="148"/>
      <c r="K110" s="277"/>
      <c r="L110" s="148"/>
      <c r="M110" s="148"/>
      <c r="N110" s="148"/>
      <c r="O110" s="148"/>
      <c r="P110" s="148"/>
      <c r="Q110" s="148"/>
      <c r="R110" s="148"/>
      <c r="S110" s="148"/>
      <c r="T110" s="148"/>
      <c r="U110" s="148"/>
    </row>
    <row r="111" spans="3:21" ht="14.25" hidden="1" x14ac:dyDescent="0.2">
      <c r="C111" s="148"/>
      <c r="D111" s="148"/>
      <c r="E111" s="148"/>
      <c r="F111" s="148"/>
      <c r="G111" s="148"/>
      <c r="H111" s="148"/>
      <c r="I111" s="148"/>
      <c r="J111" s="148"/>
      <c r="K111" s="277"/>
      <c r="L111" s="148"/>
      <c r="M111" s="148"/>
      <c r="N111" s="148"/>
      <c r="O111" s="148"/>
      <c r="P111" s="148"/>
      <c r="Q111" s="148"/>
      <c r="R111" s="148"/>
      <c r="S111" s="148"/>
      <c r="T111" s="148"/>
      <c r="U111" s="148"/>
    </row>
    <row r="112" spans="3:21" ht="14.25" hidden="1" x14ac:dyDescent="0.2">
      <c r="C112" s="148"/>
      <c r="D112" s="148"/>
      <c r="E112" s="148"/>
      <c r="F112" s="148"/>
      <c r="G112" s="148"/>
      <c r="H112" s="148"/>
      <c r="I112" s="148"/>
      <c r="J112" s="148"/>
      <c r="K112" s="277"/>
      <c r="L112" s="148"/>
      <c r="M112" s="148"/>
      <c r="N112" s="148"/>
      <c r="O112" s="148"/>
      <c r="P112" s="148"/>
      <c r="Q112" s="148"/>
      <c r="R112" s="148"/>
      <c r="S112" s="148"/>
      <c r="T112" s="148"/>
      <c r="U112" s="148"/>
    </row>
    <row r="113" spans="3:21" ht="14.25" hidden="1" x14ac:dyDescent="0.2">
      <c r="C113" s="148"/>
      <c r="D113" s="148"/>
      <c r="E113" s="148"/>
      <c r="F113" s="148"/>
      <c r="G113" s="148"/>
      <c r="H113" s="148"/>
      <c r="I113" s="148"/>
      <c r="J113" s="148"/>
      <c r="K113" s="277"/>
      <c r="L113" s="148"/>
      <c r="M113" s="148"/>
      <c r="N113" s="148"/>
      <c r="O113" s="148"/>
      <c r="P113" s="148"/>
      <c r="Q113" s="148"/>
      <c r="R113" s="148"/>
      <c r="S113" s="148"/>
      <c r="T113" s="148"/>
      <c r="U113" s="148"/>
    </row>
    <row r="114" spans="3:21" ht="14.25" hidden="1" x14ac:dyDescent="0.2">
      <c r="C114" s="148"/>
      <c r="D114" s="148"/>
      <c r="E114" s="148"/>
      <c r="F114" s="148"/>
      <c r="G114" s="148"/>
      <c r="H114" s="148"/>
      <c r="I114" s="148"/>
      <c r="J114" s="148"/>
      <c r="K114" s="277"/>
      <c r="L114" s="148"/>
      <c r="M114" s="148"/>
      <c r="N114" s="148"/>
      <c r="O114" s="148"/>
      <c r="P114" s="148"/>
      <c r="Q114" s="148"/>
      <c r="R114" s="148"/>
      <c r="S114" s="148"/>
      <c r="T114" s="148"/>
      <c r="U114" s="148"/>
    </row>
    <row r="115" spans="3:21" ht="14.25" hidden="1" x14ac:dyDescent="0.2">
      <c r="C115" s="148"/>
      <c r="D115" s="148"/>
      <c r="E115" s="148"/>
      <c r="F115" s="148"/>
      <c r="G115" s="148"/>
      <c r="H115" s="148"/>
      <c r="I115" s="148"/>
      <c r="J115" s="148"/>
      <c r="K115" s="277"/>
      <c r="L115" s="148"/>
      <c r="M115" s="148"/>
      <c r="N115" s="148"/>
      <c r="O115" s="148"/>
      <c r="P115" s="148"/>
      <c r="Q115" s="148"/>
      <c r="R115" s="148"/>
      <c r="S115" s="148"/>
      <c r="T115" s="148"/>
      <c r="U115" s="148"/>
    </row>
    <row r="116" spans="3:21" ht="14.25" hidden="1" x14ac:dyDescent="0.2">
      <c r="C116" s="148"/>
      <c r="D116" s="148"/>
      <c r="E116" s="148"/>
      <c r="F116" s="148"/>
      <c r="G116" s="148"/>
      <c r="H116" s="148"/>
      <c r="I116" s="148"/>
      <c r="J116" s="148"/>
      <c r="K116" s="277"/>
      <c r="L116" s="148"/>
      <c r="M116" s="148"/>
      <c r="N116" s="148"/>
      <c r="O116" s="148"/>
      <c r="P116" s="148"/>
      <c r="Q116" s="148"/>
      <c r="R116" s="148"/>
      <c r="S116" s="148"/>
      <c r="T116" s="148"/>
      <c r="U116" s="148"/>
    </row>
    <row r="117" spans="3:21" ht="14.25" hidden="1" x14ac:dyDescent="0.2">
      <c r="C117" s="148"/>
      <c r="D117" s="148"/>
      <c r="E117" s="148"/>
      <c r="F117" s="148"/>
      <c r="G117" s="148"/>
      <c r="H117" s="148"/>
      <c r="I117" s="148"/>
      <c r="J117" s="148"/>
      <c r="K117" s="277"/>
      <c r="L117" s="148"/>
      <c r="M117" s="148"/>
      <c r="N117" s="148"/>
      <c r="O117" s="148"/>
      <c r="P117" s="148"/>
      <c r="Q117" s="148"/>
      <c r="R117" s="148"/>
      <c r="S117" s="148"/>
      <c r="T117" s="148"/>
      <c r="U117" s="148"/>
    </row>
    <row r="118" spans="3:21" ht="14.25" hidden="1" x14ac:dyDescent="0.2">
      <c r="C118" s="148"/>
      <c r="D118" s="148"/>
      <c r="E118" s="148"/>
      <c r="F118" s="148"/>
      <c r="G118" s="148"/>
      <c r="H118" s="148"/>
      <c r="I118" s="148"/>
      <c r="J118" s="148"/>
      <c r="K118" s="277"/>
      <c r="L118" s="148"/>
      <c r="M118" s="148"/>
      <c r="N118" s="148"/>
      <c r="O118" s="148"/>
      <c r="P118" s="148"/>
      <c r="Q118" s="148"/>
      <c r="R118" s="148"/>
      <c r="S118" s="148"/>
      <c r="T118" s="148"/>
      <c r="U118" s="148"/>
    </row>
    <row r="119" spans="3:21" ht="14.25" hidden="1" x14ac:dyDescent="0.2">
      <c r="C119" s="148"/>
      <c r="D119" s="148"/>
      <c r="E119" s="148"/>
      <c r="F119" s="148"/>
      <c r="G119" s="148"/>
      <c r="H119" s="148"/>
      <c r="I119" s="148"/>
      <c r="J119" s="148"/>
      <c r="K119" s="277"/>
      <c r="L119" s="148"/>
      <c r="M119" s="148"/>
      <c r="N119" s="148"/>
      <c r="O119" s="148"/>
      <c r="P119" s="148"/>
      <c r="Q119" s="148"/>
      <c r="R119" s="148"/>
      <c r="S119" s="148"/>
      <c r="T119" s="148"/>
      <c r="U119" s="148"/>
    </row>
    <row r="120" spans="3:21" ht="14.25" hidden="1" x14ac:dyDescent="0.2">
      <c r="C120" s="148"/>
      <c r="D120" s="148"/>
      <c r="E120" s="148"/>
      <c r="F120" s="148"/>
      <c r="G120" s="148"/>
      <c r="H120" s="148"/>
      <c r="I120" s="148"/>
      <c r="J120" s="148"/>
      <c r="K120" s="277"/>
      <c r="L120" s="148"/>
      <c r="M120" s="148"/>
      <c r="N120" s="148"/>
      <c r="O120" s="148"/>
      <c r="P120" s="148"/>
      <c r="Q120" s="148"/>
      <c r="R120" s="148"/>
      <c r="S120" s="148"/>
      <c r="T120" s="148"/>
      <c r="U120" s="148"/>
    </row>
    <row r="121" spans="3:21" ht="14.25" hidden="1" x14ac:dyDescent="0.2">
      <c r="C121" s="148"/>
      <c r="D121" s="148"/>
      <c r="E121" s="148"/>
      <c r="F121" s="148"/>
      <c r="G121" s="148"/>
      <c r="H121" s="148"/>
      <c r="I121" s="148"/>
      <c r="J121" s="148"/>
      <c r="K121" s="277"/>
      <c r="L121" s="148"/>
      <c r="M121" s="148"/>
      <c r="N121" s="148"/>
      <c r="O121" s="148"/>
      <c r="P121" s="148"/>
      <c r="Q121" s="148"/>
      <c r="R121" s="148"/>
      <c r="S121" s="148"/>
      <c r="T121" s="148"/>
      <c r="U121" s="148"/>
    </row>
    <row r="122" spans="3:21" ht="14.25" hidden="1" x14ac:dyDescent="0.2">
      <c r="C122" s="148"/>
      <c r="D122" s="148"/>
      <c r="E122" s="148"/>
      <c r="F122" s="148"/>
      <c r="G122" s="148"/>
      <c r="H122" s="148"/>
      <c r="I122" s="148"/>
      <c r="J122" s="148"/>
      <c r="K122" s="277"/>
      <c r="L122" s="148"/>
      <c r="M122" s="148"/>
      <c r="N122" s="148"/>
      <c r="O122" s="148"/>
      <c r="P122" s="148"/>
      <c r="Q122" s="148"/>
      <c r="R122" s="148"/>
      <c r="S122" s="148"/>
      <c r="T122" s="148"/>
      <c r="U122" s="148"/>
    </row>
    <row r="123" spans="3:21" ht="14.25" hidden="1" x14ac:dyDescent="0.2">
      <c r="C123" s="148"/>
      <c r="D123" s="148"/>
      <c r="E123" s="148"/>
      <c r="F123" s="148"/>
      <c r="G123" s="148"/>
      <c r="H123" s="148"/>
      <c r="I123" s="148"/>
      <c r="J123" s="148"/>
      <c r="K123" s="277"/>
      <c r="L123" s="148"/>
      <c r="M123" s="148"/>
      <c r="N123" s="148"/>
      <c r="O123" s="148"/>
      <c r="P123" s="148"/>
      <c r="Q123" s="148"/>
      <c r="R123" s="148"/>
      <c r="S123" s="148"/>
      <c r="T123" s="148"/>
      <c r="U123" s="148"/>
    </row>
    <row r="124" spans="3:21" ht="14.25" hidden="1" x14ac:dyDescent="0.2">
      <c r="C124" s="148"/>
      <c r="D124" s="148"/>
      <c r="E124" s="148"/>
      <c r="F124" s="148"/>
      <c r="G124" s="148"/>
      <c r="H124" s="148"/>
      <c r="I124" s="148"/>
      <c r="J124" s="148"/>
      <c r="K124" s="277"/>
      <c r="L124" s="148"/>
      <c r="M124" s="148"/>
      <c r="N124" s="148"/>
      <c r="O124" s="148"/>
      <c r="P124" s="148"/>
      <c r="Q124" s="148"/>
      <c r="R124" s="148"/>
      <c r="S124" s="148"/>
      <c r="T124" s="148"/>
      <c r="U124" s="148"/>
    </row>
    <row r="125" spans="3:21" ht="14.25" hidden="1" x14ac:dyDescent="0.2">
      <c r="C125" s="148"/>
      <c r="D125" s="148"/>
      <c r="E125" s="148"/>
      <c r="F125" s="148"/>
      <c r="G125" s="148"/>
      <c r="H125" s="148"/>
      <c r="I125" s="148"/>
      <c r="J125" s="148"/>
      <c r="K125" s="277"/>
      <c r="L125" s="148"/>
      <c r="M125" s="148"/>
      <c r="N125" s="148"/>
      <c r="O125" s="148"/>
      <c r="P125" s="148"/>
      <c r="Q125" s="148"/>
      <c r="R125" s="148"/>
      <c r="S125" s="148"/>
      <c r="T125" s="148"/>
      <c r="U125" s="148"/>
    </row>
    <row r="126" spans="3:21" ht="14.25" hidden="1" x14ac:dyDescent="0.2">
      <c r="C126" s="148"/>
      <c r="D126" s="148"/>
      <c r="E126" s="148"/>
      <c r="F126" s="148"/>
      <c r="G126" s="148"/>
      <c r="H126" s="148"/>
      <c r="I126" s="148"/>
      <c r="J126" s="148"/>
      <c r="K126" s="277"/>
      <c r="L126" s="148"/>
      <c r="M126" s="148"/>
      <c r="N126" s="148"/>
      <c r="O126" s="148"/>
      <c r="P126" s="148"/>
      <c r="Q126" s="148"/>
      <c r="R126" s="148"/>
      <c r="S126" s="148"/>
      <c r="T126" s="148"/>
      <c r="U126" s="148"/>
    </row>
    <row r="127" spans="3:21" ht="14.25" hidden="1" x14ac:dyDescent="0.2">
      <c r="C127" s="148"/>
      <c r="D127" s="148"/>
      <c r="E127" s="148"/>
      <c r="F127" s="148"/>
      <c r="G127" s="148"/>
      <c r="H127" s="148"/>
      <c r="I127" s="148"/>
      <c r="J127" s="148"/>
      <c r="K127" s="277"/>
      <c r="L127" s="148"/>
      <c r="M127" s="148"/>
      <c r="N127" s="148"/>
      <c r="O127" s="148"/>
      <c r="P127" s="148"/>
      <c r="Q127" s="148"/>
      <c r="R127" s="148"/>
      <c r="S127" s="148"/>
      <c r="T127" s="148"/>
      <c r="U127" s="148"/>
    </row>
    <row r="128" spans="3:21" ht="14.25" hidden="1" x14ac:dyDescent="0.2">
      <c r="C128" s="148"/>
      <c r="D128" s="148"/>
      <c r="E128" s="148"/>
      <c r="F128" s="148"/>
      <c r="G128" s="148"/>
      <c r="H128" s="148"/>
      <c r="I128" s="148"/>
      <c r="J128" s="148"/>
      <c r="K128" s="277"/>
      <c r="L128" s="148"/>
      <c r="M128" s="148"/>
      <c r="N128" s="148"/>
      <c r="O128" s="148"/>
      <c r="P128" s="148"/>
      <c r="Q128" s="148"/>
      <c r="R128" s="148"/>
      <c r="S128" s="148"/>
      <c r="T128" s="148"/>
      <c r="U128" s="148"/>
    </row>
    <row r="129" spans="3:21" ht="14.25" hidden="1" x14ac:dyDescent="0.2">
      <c r="C129" s="148"/>
      <c r="D129" s="148"/>
      <c r="E129" s="148"/>
      <c r="F129" s="148"/>
      <c r="G129" s="148"/>
      <c r="H129" s="148"/>
      <c r="I129" s="148"/>
      <c r="J129" s="148"/>
      <c r="K129" s="277"/>
      <c r="L129" s="148"/>
      <c r="M129" s="148"/>
      <c r="N129" s="148"/>
      <c r="O129" s="148"/>
      <c r="P129" s="148"/>
      <c r="Q129" s="148"/>
      <c r="R129" s="148"/>
      <c r="S129" s="148"/>
      <c r="T129" s="148"/>
      <c r="U129" s="148"/>
    </row>
    <row r="130" spans="3:21" ht="14.25" hidden="1" x14ac:dyDescent="0.2">
      <c r="C130" s="148"/>
      <c r="D130" s="148"/>
      <c r="E130" s="148"/>
      <c r="F130" s="148"/>
      <c r="G130" s="148"/>
      <c r="H130" s="148"/>
      <c r="I130" s="148"/>
      <c r="J130" s="148"/>
      <c r="K130" s="277"/>
      <c r="L130" s="148"/>
      <c r="M130" s="148"/>
      <c r="N130" s="148"/>
      <c r="O130" s="148"/>
      <c r="P130" s="148"/>
      <c r="Q130" s="148"/>
      <c r="R130" s="148"/>
      <c r="S130" s="148"/>
      <c r="T130" s="148"/>
      <c r="U130" s="148"/>
    </row>
    <row r="131" spans="3:21" ht="14.25" hidden="1" x14ac:dyDescent="0.2">
      <c r="C131" s="148"/>
      <c r="D131" s="148"/>
      <c r="E131" s="148"/>
      <c r="F131" s="148"/>
      <c r="G131" s="148"/>
      <c r="H131" s="148"/>
      <c r="I131" s="148"/>
      <c r="J131" s="148"/>
      <c r="K131" s="277"/>
      <c r="L131" s="148"/>
      <c r="M131" s="148"/>
      <c r="N131" s="148"/>
      <c r="O131" s="148"/>
      <c r="P131" s="148"/>
      <c r="Q131" s="148"/>
      <c r="R131" s="148"/>
      <c r="S131" s="148"/>
      <c r="T131" s="148"/>
      <c r="U131" s="148"/>
    </row>
    <row r="132" spans="3:21" ht="14.25" hidden="1" x14ac:dyDescent="0.2">
      <c r="C132" s="148"/>
      <c r="D132" s="148"/>
      <c r="E132" s="148"/>
      <c r="F132" s="148"/>
      <c r="G132" s="148"/>
      <c r="H132" s="148"/>
      <c r="I132" s="148"/>
      <c r="J132" s="148"/>
      <c r="K132" s="277"/>
      <c r="L132" s="148"/>
      <c r="M132" s="148"/>
      <c r="N132" s="148"/>
      <c r="O132" s="148"/>
      <c r="P132" s="148"/>
      <c r="Q132" s="148"/>
      <c r="R132" s="148"/>
      <c r="S132" s="148"/>
      <c r="T132" s="148"/>
      <c r="U132" s="148"/>
    </row>
    <row r="133" spans="3:21" ht="14.25" hidden="1" x14ac:dyDescent="0.2">
      <c r="C133" s="148"/>
      <c r="D133" s="148"/>
      <c r="E133" s="148"/>
      <c r="F133" s="148"/>
      <c r="G133" s="148"/>
      <c r="H133" s="148"/>
      <c r="I133" s="148"/>
      <c r="J133" s="148"/>
      <c r="K133" s="277"/>
      <c r="L133" s="148"/>
      <c r="M133" s="148"/>
      <c r="N133" s="148"/>
      <c r="O133" s="148"/>
      <c r="P133" s="148"/>
      <c r="Q133" s="148"/>
      <c r="R133" s="148"/>
      <c r="S133" s="148"/>
      <c r="T133" s="148"/>
      <c r="U133" s="148"/>
    </row>
    <row r="134" spans="3:21" ht="14.25" hidden="1" x14ac:dyDescent="0.2">
      <c r="C134" s="148"/>
      <c r="D134" s="148"/>
      <c r="E134" s="148"/>
      <c r="F134" s="148"/>
      <c r="G134" s="148"/>
      <c r="H134" s="148"/>
      <c r="I134" s="148"/>
      <c r="J134" s="148"/>
      <c r="K134" s="277"/>
      <c r="L134" s="148"/>
      <c r="M134" s="148"/>
      <c r="N134" s="148"/>
      <c r="O134" s="148"/>
      <c r="P134" s="148"/>
      <c r="Q134" s="148"/>
      <c r="R134" s="148"/>
      <c r="S134" s="148"/>
      <c r="T134" s="148"/>
      <c r="U134" s="148"/>
    </row>
    <row r="135" spans="3:21" ht="14.25" hidden="1" x14ac:dyDescent="0.2">
      <c r="S135" s="148"/>
      <c r="T135" s="148"/>
      <c r="U135" s="148"/>
    </row>
    <row r="136" spans="3:21" ht="14.25" hidden="1" x14ac:dyDescent="0.2">
      <c r="S136" s="148"/>
      <c r="T136" s="148"/>
      <c r="U136" s="148"/>
    </row>
    <row r="137" spans="3:21" ht="14.25" hidden="1" x14ac:dyDescent="0.2">
      <c r="S137" s="148"/>
      <c r="T137" s="148"/>
      <c r="U137" s="148"/>
    </row>
    <row r="138" spans="3:21" ht="14.25" hidden="1" x14ac:dyDescent="0.2">
      <c r="S138" s="148"/>
      <c r="T138" s="148"/>
      <c r="U138" s="148"/>
    </row>
    <row r="139" spans="3:21" ht="4.5" hidden="1" customHeight="1" x14ac:dyDescent="0.2">
      <c r="S139" s="148"/>
      <c r="T139" s="148"/>
      <c r="U139" s="148"/>
    </row>
    <row r="140" spans="3:21" ht="34.5" hidden="1" customHeight="1" x14ac:dyDescent="0.2">
      <c r="S140" s="148"/>
      <c r="T140" s="148"/>
      <c r="U140" s="148"/>
    </row>
    <row r="141" spans="3:21" s="165" customFormat="1" ht="47.25" hidden="1" customHeight="1" x14ac:dyDescent="0.25">
      <c r="S141" s="561"/>
      <c r="T141" s="561"/>
      <c r="U141" s="561"/>
    </row>
    <row r="142" spans="3:21" s="165" customFormat="1" ht="47.25" hidden="1" customHeight="1" x14ac:dyDescent="0.25">
      <c r="S142" s="561"/>
      <c r="T142" s="561"/>
      <c r="U142" s="561"/>
    </row>
    <row r="143" spans="3:21" s="165" customFormat="1" ht="47.25" hidden="1" customHeight="1" x14ac:dyDescent="0.25">
      <c r="S143" s="561"/>
      <c r="T143" s="561"/>
      <c r="U143" s="561"/>
    </row>
    <row r="144" spans="3:21" s="165" customFormat="1" ht="47.25" hidden="1" customHeight="1" x14ac:dyDescent="0.25">
      <c r="S144" s="561"/>
      <c r="T144" s="561"/>
      <c r="U144" s="561"/>
    </row>
    <row r="145" spans="19:21" s="165" customFormat="1" ht="47.25" hidden="1" customHeight="1" x14ac:dyDescent="0.25">
      <c r="S145" s="561"/>
      <c r="T145" s="561"/>
      <c r="U145" s="561"/>
    </row>
    <row r="146" spans="19:21" s="165" customFormat="1" ht="47.25" hidden="1" customHeight="1" x14ac:dyDescent="0.25">
      <c r="S146" s="561"/>
      <c r="T146" s="561"/>
      <c r="U146" s="561"/>
    </row>
    <row r="147" spans="19:21" s="165" customFormat="1" ht="47.25" hidden="1" customHeight="1" x14ac:dyDescent="0.25">
      <c r="S147" s="561"/>
      <c r="T147" s="561"/>
      <c r="U147" s="561"/>
    </row>
    <row r="148" spans="19:21" s="165" customFormat="1" ht="47.25" hidden="1" customHeight="1" x14ac:dyDescent="0.25">
      <c r="S148" s="561"/>
      <c r="T148" s="561"/>
      <c r="U148" s="561"/>
    </row>
    <row r="149" spans="19:21" s="165" customFormat="1" ht="47.25" hidden="1" customHeight="1" x14ac:dyDescent="0.25">
      <c r="S149" s="561"/>
      <c r="T149" s="561"/>
      <c r="U149" s="561"/>
    </row>
    <row r="150" spans="19:21" s="165" customFormat="1" ht="47.25" hidden="1" customHeight="1" x14ac:dyDescent="0.25">
      <c r="S150" s="561"/>
      <c r="T150" s="561"/>
      <c r="U150" s="561"/>
    </row>
    <row r="151" spans="19:21" ht="14.25" hidden="1" x14ac:dyDescent="0.2">
      <c r="S151" s="148"/>
      <c r="T151" s="148"/>
      <c r="U151" s="148"/>
    </row>
    <row r="152" spans="19:21" ht="14.25" hidden="1" x14ac:dyDescent="0.2">
      <c r="S152" s="148"/>
      <c r="T152" s="148"/>
      <c r="U152" s="148"/>
    </row>
    <row r="153" spans="19:21" ht="14.25" hidden="1" x14ac:dyDescent="0.2">
      <c r="S153" s="148"/>
      <c r="T153" s="148"/>
      <c r="U153" s="148"/>
    </row>
    <row r="154" spans="19:21" ht="14.25" hidden="1" x14ac:dyDescent="0.2">
      <c r="S154" s="148"/>
      <c r="T154" s="148"/>
      <c r="U154" s="148"/>
    </row>
    <row r="155" spans="19:21" ht="14.25" hidden="1" x14ac:dyDescent="0.2">
      <c r="S155" s="148"/>
      <c r="T155" s="148"/>
      <c r="U155" s="148"/>
    </row>
    <row r="156" spans="19:21" ht="14.25" hidden="1" x14ac:dyDescent="0.2">
      <c r="S156" s="148"/>
      <c r="T156" s="148"/>
      <c r="U156" s="148"/>
    </row>
    <row r="157" spans="19:21" ht="14.25" hidden="1" x14ac:dyDescent="0.2">
      <c r="S157" s="148"/>
      <c r="T157" s="148"/>
      <c r="U157" s="148"/>
    </row>
    <row r="158" spans="19:21" ht="14.25" hidden="1" x14ac:dyDescent="0.2">
      <c r="S158" s="148"/>
      <c r="T158" s="148"/>
      <c r="U158" s="148"/>
    </row>
    <row r="159" spans="19:21" ht="14.25" hidden="1" x14ac:dyDescent="0.2">
      <c r="S159" s="148"/>
      <c r="T159" s="148"/>
      <c r="U159" s="148"/>
    </row>
    <row r="160" spans="19:21" ht="14.25" hidden="1" x14ac:dyDescent="0.2">
      <c r="S160" s="148"/>
      <c r="T160" s="148"/>
      <c r="U160" s="148"/>
    </row>
    <row r="161" spans="3:21" ht="14.25" hidden="1" x14ac:dyDescent="0.2">
      <c r="S161" s="148"/>
      <c r="T161" s="148"/>
      <c r="U161" s="148"/>
    </row>
    <row r="162" spans="3:21" ht="14.25" hidden="1" x14ac:dyDescent="0.2">
      <c r="S162" s="148"/>
      <c r="T162" s="148"/>
      <c r="U162" s="148"/>
    </row>
    <row r="163" spans="3:21" ht="14.25" hidden="1" x14ac:dyDescent="0.2">
      <c r="S163" s="148"/>
      <c r="T163" s="148"/>
      <c r="U163" s="148"/>
    </row>
    <row r="164" spans="3:21" ht="14.25" hidden="1" x14ac:dyDescent="0.2">
      <c r="S164" s="148"/>
      <c r="T164" s="148"/>
      <c r="U164" s="148"/>
    </row>
    <row r="165" spans="3:21" ht="14.25" hidden="1" x14ac:dyDescent="0.2">
      <c r="S165" s="148"/>
      <c r="T165" s="148"/>
      <c r="U165" s="148"/>
    </row>
    <row r="166" spans="3:21" ht="14.25" hidden="1" x14ac:dyDescent="0.2">
      <c r="S166" s="148"/>
      <c r="T166" s="148"/>
      <c r="U166" s="148"/>
    </row>
    <row r="167" spans="3:21" ht="14.25" hidden="1" x14ac:dyDescent="0.2">
      <c r="S167" s="148"/>
      <c r="T167" s="148"/>
      <c r="U167" s="148"/>
    </row>
    <row r="168" spans="3:21" ht="14.25" hidden="1" x14ac:dyDescent="0.2">
      <c r="S168" s="148"/>
      <c r="T168" s="148"/>
      <c r="U168" s="148"/>
    </row>
    <row r="169" spans="3:21" ht="14.25" hidden="1" x14ac:dyDescent="0.2">
      <c r="C169" s="148"/>
      <c r="D169" s="148"/>
      <c r="E169" s="148"/>
      <c r="F169" s="148"/>
      <c r="G169" s="148"/>
      <c r="H169" s="148"/>
      <c r="I169" s="148"/>
      <c r="J169" s="148"/>
      <c r="K169" s="277"/>
      <c r="L169" s="148"/>
      <c r="M169" s="148"/>
      <c r="N169" s="148"/>
      <c r="O169" s="148"/>
      <c r="P169" s="148"/>
      <c r="Q169" s="148"/>
      <c r="R169" s="148"/>
      <c r="S169" s="148"/>
      <c r="T169" s="148"/>
      <c r="U169" s="148"/>
    </row>
    <row r="170" spans="3:21" ht="14.25" hidden="1" x14ac:dyDescent="0.2">
      <c r="C170" s="148"/>
      <c r="D170" s="148"/>
      <c r="E170" s="148"/>
      <c r="F170" s="148"/>
      <c r="G170" s="148"/>
      <c r="H170" s="148"/>
      <c r="I170" s="148"/>
      <c r="J170" s="148"/>
      <c r="K170" s="277"/>
      <c r="L170" s="148"/>
      <c r="M170" s="148"/>
      <c r="N170" s="148"/>
      <c r="O170" s="148"/>
      <c r="P170" s="148"/>
      <c r="Q170" s="148"/>
      <c r="R170" s="148"/>
      <c r="S170" s="148"/>
      <c r="T170" s="148"/>
      <c r="U170" s="148"/>
    </row>
    <row r="171" spans="3:21" ht="14.25" hidden="1" x14ac:dyDescent="0.2">
      <c r="C171" s="148"/>
      <c r="D171" s="148"/>
      <c r="E171" s="148"/>
      <c r="F171" s="148"/>
      <c r="G171" s="148"/>
      <c r="H171" s="148"/>
      <c r="I171" s="148"/>
      <c r="J171" s="148"/>
      <c r="K171" s="277"/>
      <c r="L171" s="148"/>
      <c r="M171" s="148"/>
      <c r="N171" s="148"/>
      <c r="O171" s="148"/>
      <c r="P171" s="148"/>
      <c r="Q171" s="148"/>
      <c r="R171" s="148"/>
      <c r="S171" s="148"/>
      <c r="T171" s="148"/>
      <c r="U171" s="148"/>
    </row>
    <row r="172" spans="3:21" ht="14.25" hidden="1" x14ac:dyDescent="0.2">
      <c r="C172" s="148"/>
      <c r="D172" s="148"/>
      <c r="E172" s="148"/>
      <c r="F172" s="148"/>
      <c r="G172" s="148"/>
      <c r="H172" s="148"/>
      <c r="I172" s="148"/>
      <c r="J172" s="148"/>
      <c r="K172" s="277"/>
      <c r="L172" s="148"/>
      <c r="M172" s="148"/>
      <c r="N172" s="148"/>
      <c r="O172" s="148"/>
      <c r="P172" s="148"/>
      <c r="Q172" s="148"/>
      <c r="R172" s="148"/>
      <c r="S172" s="148"/>
      <c r="T172" s="148"/>
      <c r="U172" s="148"/>
    </row>
    <row r="173" spans="3:21" ht="14.25" hidden="1" x14ac:dyDescent="0.2">
      <c r="C173" s="148"/>
      <c r="D173" s="148"/>
      <c r="E173" s="148"/>
      <c r="F173" s="148"/>
      <c r="G173" s="148"/>
      <c r="H173" s="148"/>
      <c r="I173" s="148"/>
      <c r="J173" s="148"/>
      <c r="K173" s="277"/>
      <c r="L173" s="148"/>
      <c r="M173" s="148"/>
      <c r="N173" s="148"/>
      <c r="O173" s="148"/>
      <c r="P173" s="148"/>
      <c r="Q173" s="148"/>
      <c r="R173" s="148"/>
      <c r="S173" s="148"/>
      <c r="T173" s="148"/>
      <c r="U173" s="148"/>
    </row>
    <row r="174" spans="3:21" ht="14.25" hidden="1" x14ac:dyDescent="0.2">
      <c r="C174" s="148"/>
      <c r="D174" s="148"/>
      <c r="E174" s="148"/>
      <c r="F174" s="148"/>
      <c r="G174" s="148"/>
      <c r="H174" s="148"/>
      <c r="I174" s="148"/>
      <c r="J174" s="148"/>
      <c r="K174" s="277"/>
      <c r="L174" s="148"/>
      <c r="M174" s="148"/>
      <c r="N174" s="148"/>
      <c r="O174" s="148"/>
      <c r="P174" s="148"/>
      <c r="Q174" s="148"/>
      <c r="R174" s="148"/>
      <c r="S174" s="148"/>
      <c r="T174" s="148"/>
      <c r="U174" s="148"/>
    </row>
    <row r="175" spans="3:21" ht="14.25" hidden="1" x14ac:dyDescent="0.2">
      <c r="C175" s="148"/>
      <c r="D175" s="148"/>
      <c r="E175" s="148"/>
      <c r="F175" s="148"/>
      <c r="G175" s="148"/>
      <c r="H175" s="148"/>
      <c r="I175" s="148"/>
      <c r="J175" s="148"/>
      <c r="K175" s="277"/>
      <c r="L175" s="148"/>
      <c r="M175" s="148"/>
      <c r="N175" s="148"/>
      <c r="O175" s="148"/>
      <c r="P175" s="148"/>
      <c r="Q175" s="148"/>
      <c r="R175" s="148"/>
      <c r="S175" s="148"/>
      <c r="T175" s="148"/>
      <c r="U175" s="148"/>
    </row>
    <row r="176" spans="3:21" ht="14.25" hidden="1" x14ac:dyDescent="0.2">
      <c r="C176" s="148"/>
      <c r="D176" s="148"/>
      <c r="E176" s="148"/>
      <c r="F176" s="148"/>
      <c r="G176" s="148"/>
      <c r="H176" s="148"/>
      <c r="I176" s="148"/>
      <c r="J176" s="148"/>
      <c r="K176" s="277"/>
      <c r="L176" s="148"/>
      <c r="M176" s="148"/>
      <c r="N176" s="148"/>
      <c r="O176" s="148"/>
      <c r="P176" s="148"/>
      <c r="Q176" s="148"/>
      <c r="R176" s="148"/>
      <c r="S176" s="148"/>
      <c r="T176" s="148"/>
      <c r="U176" s="148"/>
    </row>
    <row r="177" spans="3:21" ht="14.25" hidden="1" x14ac:dyDescent="0.2">
      <c r="C177" s="148"/>
      <c r="D177" s="148"/>
      <c r="E177" s="148"/>
      <c r="F177" s="148"/>
      <c r="G177" s="148"/>
      <c r="H177" s="148"/>
      <c r="I177" s="148"/>
      <c r="J177" s="148"/>
      <c r="K177" s="277"/>
      <c r="L177" s="148"/>
      <c r="M177" s="148"/>
      <c r="N177" s="148"/>
      <c r="O177" s="148"/>
      <c r="P177" s="148"/>
      <c r="Q177" s="148"/>
      <c r="R177" s="148"/>
      <c r="S177" s="148"/>
      <c r="T177" s="148"/>
      <c r="U177" s="148"/>
    </row>
    <row r="178" spans="3:21" ht="14.25" hidden="1" x14ac:dyDescent="0.2">
      <c r="C178" s="148"/>
      <c r="D178" s="148"/>
      <c r="E178" s="148"/>
      <c r="F178" s="148"/>
      <c r="G178" s="148"/>
      <c r="H178" s="148"/>
      <c r="I178" s="148"/>
      <c r="J178" s="148"/>
      <c r="K178" s="277"/>
      <c r="L178" s="148"/>
      <c r="M178" s="148"/>
      <c r="N178" s="148"/>
      <c r="O178" s="148"/>
      <c r="P178" s="148"/>
      <c r="Q178" s="148"/>
      <c r="R178" s="148"/>
      <c r="S178" s="148"/>
      <c r="T178" s="148"/>
      <c r="U178" s="148"/>
    </row>
    <row r="179" spans="3:21" ht="14.25" hidden="1" x14ac:dyDescent="0.2">
      <c r="C179" s="148"/>
      <c r="D179" s="148"/>
      <c r="E179" s="148"/>
      <c r="F179" s="148"/>
      <c r="G179" s="148"/>
      <c r="H179" s="148"/>
      <c r="I179" s="148"/>
      <c r="J179" s="148"/>
      <c r="K179" s="277"/>
      <c r="L179" s="148"/>
      <c r="M179" s="148"/>
      <c r="N179" s="148"/>
      <c r="O179" s="148"/>
      <c r="P179" s="148"/>
      <c r="Q179" s="148"/>
      <c r="R179" s="148"/>
      <c r="S179" s="148"/>
      <c r="T179" s="148"/>
      <c r="U179" s="148"/>
    </row>
    <row r="180" spans="3:21" ht="14.25" hidden="1" x14ac:dyDescent="0.2">
      <c r="C180" s="148"/>
      <c r="D180" s="148"/>
      <c r="E180" s="148"/>
      <c r="F180" s="148"/>
      <c r="G180" s="148"/>
      <c r="H180" s="148"/>
      <c r="I180" s="148"/>
      <c r="J180" s="148"/>
      <c r="K180" s="277"/>
      <c r="L180" s="148"/>
      <c r="M180" s="148"/>
      <c r="N180" s="148"/>
      <c r="O180" s="148"/>
      <c r="P180" s="148"/>
      <c r="Q180" s="148"/>
      <c r="R180" s="148"/>
      <c r="S180" s="148"/>
      <c r="T180" s="148"/>
      <c r="U180" s="148"/>
    </row>
    <row r="181" spans="3:21" hidden="1" x14ac:dyDescent="0.2"/>
    <row r="182" spans="3:21" hidden="1" x14ac:dyDescent="0.2"/>
    <row r="183" spans="3:21" hidden="1" x14ac:dyDescent="0.2"/>
    <row r="184" spans="3:21" hidden="1" x14ac:dyDescent="0.2"/>
    <row r="185" spans="3:21" hidden="1" x14ac:dyDescent="0.2"/>
    <row r="186" spans="3:21" hidden="1" x14ac:dyDescent="0.2"/>
    <row r="187" spans="3:21" hidden="1" x14ac:dyDescent="0.2"/>
    <row r="188" spans="3:21" hidden="1" x14ac:dyDescent="0.2"/>
    <row r="189" spans="3:21" hidden="1" x14ac:dyDescent="0.2"/>
    <row r="190" spans="3:21" hidden="1" x14ac:dyDescent="0.2"/>
    <row r="191" spans="3:21" hidden="1" x14ac:dyDescent="0.2"/>
    <row r="192" spans="3:21" hidden="1" x14ac:dyDescent="0.2"/>
    <row r="193" spans="22:27" hidden="1" x14ac:dyDescent="0.2"/>
    <row r="194" spans="22:27" hidden="1" x14ac:dyDescent="0.2"/>
    <row r="195" spans="22:27" hidden="1" x14ac:dyDescent="0.2"/>
    <row r="196" spans="22:27" hidden="1" x14ac:dyDescent="0.2"/>
    <row r="197" spans="22:27" hidden="1" x14ac:dyDescent="0.2"/>
    <row r="198" spans="22:27" hidden="1" x14ac:dyDescent="0.2"/>
    <row r="199" spans="22:27" hidden="1" x14ac:dyDescent="0.2"/>
    <row r="200" spans="22:27" hidden="1" x14ac:dyDescent="0.2"/>
    <row r="201" spans="22:27" hidden="1" x14ac:dyDescent="0.2"/>
    <row r="202" spans="22:27" hidden="1" x14ac:dyDescent="0.2"/>
    <row r="203" spans="22:27" hidden="1" x14ac:dyDescent="0.2"/>
    <row r="204" spans="22:27" hidden="1" x14ac:dyDescent="0.2"/>
    <row r="205" spans="22:27" hidden="1" x14ac:dyDescent="0.2"/>
    <row r="206" spans="22:27" ht="14.25" hidden="1" x14ac:dyDescent="0.2">
      <c r="V206" s="275"/>
    </row>
    <row r="207" spans="22:27" hidden="1" x14ac:dyDescent="0.2">
      <c r="AA207" s="895"/>
    </row>
    <row r="208" spans="22:27" ht="14.25" hidden="1" x14ac:dyDescent="0.2">
      <c r="V208" s="148"/>
      <c r="AA208" s="148"/>
    </row>
    <row r="209" spans="13:27" ht="14.25" hidden="1" x14ac:dyDescent="0.2">
      <c r="N209" s="868"/>
      <c r="O209" s="868"/>
      <c r="P209" s="868"/>
      <c r="Q209" s="868"/>
      <c r="R209" s="868"/>
      <c r="S209" s="868"/>
      <c r="T209" s="868"/>
      <c r="U209" s="868"/>
      <c r="V209" s="148"/>
      <c r="AA209" s="895"/>
    </row>
    <row r="210" spans="13:27" hidden="1" x14ac:dyDescent="0.2">
      <c r="O210" s="896"/>
      <c r="P210" s="897"/>
      <c r="Q210" s="897"/>
      <c r="R210" s="897"/>
      <c r="S210" s="897"/>
      <c r="T210" s="897"/>
      <c r="U210" s="897"/>
      <c r="AA210" s="895"/>
    </row>
    <row r="211" spans="13:27" ht="18.75" hidden="1" customHeight="1" x14ac:dyDescent="0.2">
      <c r="O211" s="896"/>
      <c r="P211" s="897"/>
      <c r="Q211" s="897"/>
      <c r="R211" s="897"/>
      <c r="S211" s="897"/>
      <c r="T211" s="897"/>
      <c r="U211" s="897"/>
      <c r="AA211" s="895"/>
    </row>
    <row r="212" spans="13:27" ht="71.25" hidden="1" customHeight="1" x14ac:dyDescent="0.2">
      <c r="N212" s="896"/>
      <c r="O212" s="896"/>
      <c r="P212" s="897"/>
      <c r="Q212" s="897"/>
      <c r="R212" s="897"/>
      <c r="S212" s="897"/>
      <c r="T212" s="897"/>
      <c r="U212" s="897"/>
      <c r="AA212" s="895"/>
    </row>
    <row r="213" spans="13:27" hidden="1" x14ac:dyDescent="0.2">
      <c r="N213" s="896"/>
      <c r="O213" s="896"/>
      <c r="P213" s="897"/>
      <c r="Q213" s="897"/>
      <c r="R213" s="897"/>
      <c r="S213" s="897"/>
      <c r="T213" s="897"/>
      <c r="U213" s="897"/>
      <c r="Z213" s="895"/>
      <c r="AA213" s="895"/>
    </row>
    <row r="214" spans="13:27" hidden="1" x14ac:dyDescent="0.2">
      <c r="N214" s="896"/>
      <c r="O214" s="896"/>
      <c r="P214" s="897"/>
      <c r="Q214" s="897"/>
      <c r="R214" s="897"/>
      <c r="S214" s="897"/>
      <c r="T214" s="897"/>
      <c r="U214" s="897"/>
    </row>
    <row r="215" spans="13:27" ht="3.75" hidden="1" customHeight="1" x14ac:dyDescent="0.2">
      <c r="N215" s="896"/>
      <c r="O215" s="896"/>
      <c r="P215" s="897"/>
      <c r="Q215" s="897"/>
      <c r="R215" s="897"/>
      <c r="S215" s="897"/>
      <c r="T215" s="897"/>
      <c r="U215" s="897"/>
      <c r="Z215" s="148"/>
      <c r="AA215" s="148"/>
    </row>
    <row r="216" spans="13:27" ht="39.75" hidden="1" customHeight="1" x14ac:dyDescent="0.2">
      <c r="N216" s="896"/>
      <c r="O216" s="896"/>
      <c r="P216" s="897"/>
      <c r="Q216" s="897"/>
      <c r="R216" s="897"/>
      <c r="S216" s="897"/>
      <c r="T216" s="897"/>
      <c r="U216" s="897"/>
    </row>
    <row r="217" spans="13:27" hidden="1" x14ac:dyDescent="0.2">
      <c r="N217" s="896"/>
      <c r="O217" s="896"/>
      <c r="P217" s="897"/>
      <c r="Q217" s="897"/>
      <c r="R217" s="897"/>
      <c r="S217" s="897"/>
      <c r="T217" s="897"/>
      <c r="U217" s="897"/>
    </row>
    <row r="218" spans="13:27" hidden="1" x14ac:dyDescent="0.2">
      <c r="N218" s="896"/>
      <c r="O218" s="896"/>
      <c r="P218" s="897"/>
      <c r="Q218" s="897"/>
      <c r="R218" s="897"/>
      <c r="S218" s="897"/>
      <c r="T218" s="897"/>
      <c r="U218" s="897"/>
    </row>
    <row r="219" spans="13:27" hidden="1" x14ac:dyDescent="0.2">
      <c r="N219" s="896"/>
      <c r="O219" s="896"/>
      <c r="P219" s="897"/>
      <c r="Q219" s="897"/>
      <c r="R219" s="897"/>
      <c r="S219" s="897"/>
      <c r="T219" s="897"/>
      <c r="U219" s="897"/>
    </row>
    <row r="220" spans="13:27" hidden="1" x14ac:dyDescent="0.2">
      <c r="N220" s="896"/>
      <c r="O220" s="896"/>
      <c r="P220" s="897"/>
      <c r="Q220" s="897"/>
      <c r="R220" s="897"/>
      <c r="S220" s="897"/>
      <c r="T220" s="897"/>
      <c r="U220" s="897"/>
    </row>
    <row r="221" spans="13:27" hidden="1" x14ac:dyDescent="0.2">
      <c r="M221" s="896"/>
      <c r="N221" s="896"/>
      <c r="O221" s="896"/>
      <c r="P221" s="897"/>
      <c r="Q221" s="897"/>
      <c r="R221" s="897"/>
      <c r="S221" s="897"/>
      <c r="T221" s="897"/>
      <c r="U221" s="897"/>
    </row>
    <row r="222" spans="13:27" hidden="1" x14ac:dyDescent="0.2">
      <c r="M222" s="896"/>
      <c r="N222" s="896"/>
      <c r="O222" s="896"/>
      <c r="P222" s="897"/>
      <c r="Q222" s="897"/>
      <c r="R222" s="897"/>
      <c r="S222" s="897"/>
      <c r="T222" s="897"/>
      <c r="U222" s="897"/>
    </row>
    <row r="223" spans="13:27" hidden="1" x14ac:dyDescent="0.2">
      <c r="M223" s="896"/>
      <c r="N223" s="896"/>
      <c r="O223" s="896"/>
      <c r="P223" s="897"/>
      <c r="Q223" s="897"/>
      <c r="R223" s="897"/>
      <c r="S223" s="897"/>
      <c r="T223" s="897"/>
      <c r="U223" s="897"/>
    </row>
    <row r="224" spans="13:27" hidden="1" x14ac:dyDescent="0.2">
      <c r="M224" s="896"/>
      <c r="N224" s="896"/>
      <c r="O224" s="896"/>
      <c r="P224" s="897"/>
      <c r="Q224" s="897"/>
      <c r="R224" s="897"/>
      <c r="S224" s="897"/>
      <c r="T224" s="897"/>
      <c r="U224" s="897"/>
    </row>
    <row r="225" spans="12:22" ht="14.25" hidden="1" x14ac:dyDescent="0.2">
      <c r="L225" s="148"/>
      <c r="M225" s="148"/>
      <c r="N225" s="148"/>
      <c r="O225" s="148"/>
      <c r="P225" s="275"/>
      <c r="Q225" s="275"/>
      <c r="R225" s="275"/>
      <c r="S225" s="275"/>
      <c r="T225" s="275"/>
      <c r="U225" s="275"/>
    </row>
    <row r="226" spans="12:22" ht="14.25" hidden="1" x14ac:dyDescent="0.2">
      <c r="L226" s="148"/>
      <c r="M226" s="148"/>
      <c r="N226" s="148"/>
      <c r="O226" s="148"/>
      <c r="P226" s="275"/>
      <c r="Q226" s="275"/>
      <c r="R226" s="275"/>
      <c r="S226" s="275"/>
      <c r="T226" s="275"/>
      <c r="U226" s="275"/>
    </row>
    <row r="227" spans="12:22" ht="3.75" hidden="1" customHeight="1" x14ac:dyDescent="0.2"/>
    <row r="228" spans="12:22" hidden="1" x14ac:dyDescent="0.2"/>
    <row r="229" spans="12:22" ht="3.75" hidden="1" customHeight="1" x14ac:dyDescent="0.2"/>
    <row r="230" spans="12:22" hidden="1" x14ac:dyDescent="0.2"/>
    <row r="231" spans="12:22" hidden="1" x14ac:dyDescent="0.2"/>
    <row r="232" spans="12:22" hidden="1" x14ac:dyDescent="0.2"/>
    <row r="233" spans="12:22" ht="17.25" hidden="1" customHeight="1" x14ac:dyDescent="0.2"/>
    <row r="234" spans="12:22" ht="17.25" hidden="1" customHeight="1" x14ac:dyDescent="0.2">
      <c r="V234" s="898"/>
    </row>
    <row r="235" spans="12:22" ht="17.25" hidden="1" customHeight="1" x14ac:dyDescent="0.2">
      <c r="V235" s="898"/>
    </row>
    <row r="236" spans="12:22" ht="7.5" hidden="1" customHeight="1" x14ac:dyDescent="0.2">
      <c r="V236" s="898"/>
    </row>
    <row r="237" spans="12:22" hidden="1" x14ac:dyDescent="0.2">
      <c r="V237" s="898"/>
    </row>
    <row r="238" spans="12:22" hidden="1" x14ac:dyDescent="0.2"/>
    <row r="239" spans="12:22" hidden="1" x14ac:dyDescent="0.2"/>
    <row r="240" spans="12:22" hidden="1" x14ac:dyDescent="0.2"/>
    <row r="241" spans="22:30" hidden="1" x14ac:dyDescent="0.2"/>
    <row r="242" spans="22:30" hidden="1" x14ac:dyDescent="0.2"/>
    <row r="243" spans="22:30" hidden="1" x14ac:dyDescent="0.2"/>
    <row r="244" spans="22:30" hidden="1" x14ac:dyDescent="0.2"/>
    <row r="245" spans="22:30" hidden="1" x14ac:dyDescent="0.2"/>
    <row r="246" spans="22:30" hidden="1" x14ac:dyDescent="0.2"/>
    <row r="247" spans="22:30" hidden="1" x14ac:dyDescent="0.2"/>
    <row r="248" spans="22:30" hidden="1" x14ac:dyDescent="0.2">
      <c r="V248" s="868"/>
      <c r="W248" s="868"/>
      <c r="X248" s="868"/>
      <c r="Y248" s="868"/>
      <c r="Z248" s="868"/>
      <c r="AA248" s="868"/>
      <c r="AB248" s="868"/>
    </row>
    <row r="249" spans="22:30" hidden="1" x14ac:dyDescent="0.2">
      <c r="V249" s="897"/>
      <c r="W249" s="897"/>
      <c r="X249" s="899"/>
      <c r="Y249" s="899"/>
      <c r="Z249" s="899"/>
      <c r="AA249" s="899"/>
      <c r="AB249" s="899"/>
    </row>
    <row r="250" spans="22:30" ht="14.25" hidden="1" x14ac:dyDescent="0.2">
      <c r="V250" s="897"/>
      <c r="W250" s="897"/>
      <c r="X250" s="899"/>
      <c r="Y250" s="899"/>
      <c r="Z250" s="899"/>
      <c r="AA250" s="899"/>
      <c r="AB250" s="899"/>
      <c r="AC250" s="623"/>
      <c r="AD250" s="623"/>
    </row>
    <row r="251" spans="22:30" ht="14.25" hidden="1" x14ac:dyDescent="0.2">
      <c r="V251" s="897"/>
      <c r="W251" s="897"/>
      <c r="X251" s="899"/>
      <c r="Y251" s="899"/>
      <c r="Z251" s="899"/>
      <c r="AA251" s="899"/>
      <c r="AB251" s="899"/>
      <c r="AC251" s="623"/>
      <c r="AD251" s="623"/>
    </row>
    <row r="252" spans="22:30" ht="14.25" hidden="1" x14ac:dyDescent="0.2">
      <c r="V252" s="897"/>
      <c r="W252" s="897"/>
      <c r="X252" s="899"/>
      <c r="Y252" s="899"/>
      <c r="Z252" s="899"/>
      <c r="AA252" s="899"/>
      <c r="AB252" s="899"/>
      <c r="AC252" s="623"/>
      <c r="AD252" s="623"/>
    </row>
    <row r="253" spans="22:30" ht="14.25" hidden="1" x14ac:dyDescent="0.2">
      <c r="V253" s="897"/>
      <c r="W253" s="897"/>
      <c r="X253" s="899"/>
      <c r="Y253" s="899"/>
      <c r="Z253" s="899"/>
      <c r="AA253" s="899"/>
      <c r="AB253" s="899"/>
      <c r="AC253" s="623"/>
      <c r="AD253" s="623"/>
    </row>
    <row r="254" spans="22:30" ht="14.25" hidden="1" x14ac:dyDescent="0.2">
      <c r="V254" s="897"/>
      <c r="W254" s="897"/>
      <c r="X254" s="899"/>
      <c r="Y254" s="899"/>
      <c r="Z254" s="899"/>
      <c r="AA254" s="899"/>
      <c r="AB254" s="899"/>
      <c r="AC254" s="623"/>
      <c r="AD254" s="623"/>
    </row>
    <row r="255" spans="22:30" ht="14.25" hidden="1" x14ac:dyDescent="0.2">
      <c r="V255" s="897"/>
      <c r="W255" s="897"/>
      <c r="X255" s="899"/>
      <c r="Y255" s="899"/>
      <c r="Z255" s="899"/>
      <c r="AA255" s="899"/>
      <c r="AB255" s="899"/>
      <c r="AC255" s="623"/>
      <c r="AD255" s="623"/>
    </row>
    <row r="256" spans="22:30" ht="14.25" hidden="1" x14ac:dyDescent="0.2">
      <c r="V256" s="897"/>
      <c r="W256" s="897"/>
      <c r="X256" s="899"/>
      <c r="Y256" s="899"/>
      <c r="Z256" s="899"/>
      <c r="AA256" s="899"/>
      <c r="AB256" s="899"/>
      <c r="AC256" s="623"/>
      <c r="AD256" s="623"/>
    </row>
    <row r="257" spans="22:30" ht="14.25" hidden="1" x14ac:dyDescent="0.2">
      <c r="V257" s="897"/>
      <c r="W257" s="897"/>
      <c r="X257" s="899"/>
      <c r="Y257" s="899"/>
      <c r="Z257" s="899"/>
      <c r="AA257" s="899"/>
      <c r="AB257" s="899"/>
      <c r="AC257" s="623"/>
      <c r="AD257" s="623"/>
    </row>
    <row r="258" spans="22:30" ht="14.25" hidden="1" x14ac:dyDescent="0.2">
      <c r="V258" s="897"/>
      <c r="W258" s="897"/>
      <c r="X258" s="899"/>
      <c r="Y258" s="899"/>
      <c r="Z258" s="899"/>
      <c r="AA258" s="899"/>
      <c r="AB258" s="899"/>
      <c r="AC258" s="623"/>
      <c r="AD258" s="623"/>
    </row>
    <row r="259" spans="22:30" ht="14.25" hidden="1" x14ac:dyDescent="0.2">
      <c r="V259" s="897"/>
      <c r="W259" s="897"/>
      <c r="X259" s="899"/>
      <c r="Y259" s="899"/>
      <c r="Z259" s="899"/>
      <c r="AA259" s="899"/>
      <c r="AB259" s="899"/>
      <c r="AC259" s="623"/>
      <c r="AD259" s="623"/>
    </row>
    <row r="260" spans="22:30" ht="14.25" hidden="1" x14ac:dyDescent="0.2">
      <c r="V260" s="897"/>
      <c r="W260" s="897"/>
      <c r="X260" s="899"/>
      <c r="Y260" s="899"/>
      <c r="Z260" s="899"/>
      <c r="AA260" s="899"/>
      <c r="AB260" s="899"/>
      <c r="AC260" s="623"/>
      <c r="AD260" s="623"/>
    </row>
    <row r="261" spans="22:30" ht="14.25" hidden="1" x14ac:dyDescent="0.2">
      <c r="V261" s="897"/>
      <c r="W261" s="897"/>
      <c r="X261" s="899"/>
      <c r="Y261" s="899"/>
      <c r="Z261" s="899"/>
      <c r="AA261" s="899"/>
      <c r="AB261" s="899"/>
      <c r="AC261" s="623"/>
      <c r="AD261" s="623"/>
    </row>
    <row r="262" spans="22:30" ht="14.25" hidden="1" x14ac:dyDescent="0.2">
      <c r="V262" s="897"/>
      <c r="W262" s="897"/>
      <c r="X262" s="899"/>
      <c r="Y262" s="899"/>
      <c r="Z262" s="899"/>
      <c r="AA262" s="899"/>
      <c r="AB262" s="899"/>
      <c r="AC262" s="623"/>
      <c r="AD262" s="623"/>
    </row>
    <row r="263" spans="22:30" ht="14.25" hidden="1" x14ac:dyDescent="0.2">
      <c r="V263" s="897"/>
      <c r="W263" s="897"/>
      <c r="X263" s="899"/>
      <c r="Y263" s="899"/>
      <c r="Z263" s="899"/>
      <c r="AA263" s="899"/>
      <c r="AB263" s="899"/>
      <c r="AC263" s="623"/>
      <c r="AD263" s="623"/>
    </row>
    <row r="264" spans="22:30" ht="14.25" hidden="1" x14ac:dyDescent="0.2">
      <c r="V264" s="275"/>
      <c r="W264" s="275"/>
      <c r="X264" s="275"/>
      <c r="Y264" s="275"/>
      <c r="Z264" s="275"/>
      <c r="AA264" s="275"/>
      <c r="AB264" s="275"/>
      <c r="AC264" s="275"/>
      <c r="AD264" s="275"/>
    </row>
    <row r="265" spans="22:30" ht="14.25" hidden="1" x14ac:dyDescent="0.2">
      <c r="V265" s="275"/>
      <c r="W265" s="275"/>
      <c r="X265" s="900"/>
      <c r="Y265" s="900"/>
      <c r="Z265" s="900"/>
      <c r="AA265" s="900"/>
      <c r="AB265" s="901"/>
      <c r="AC265" s="902"/>
      <c r="AD265" s="902"/>
    </row>
  </sheetData>
  <sheetProtection algorithmName="SHA-512" hashValue="NOnB+9KkFB/xy2VWe7XZdtU8je83ExvR6I7RuX6/T0GgUWm/oreLZlsmiAsSPl0RGBbPuzIfOSI+IQfXzF0FVQ==" saltValue="gjs6qMZ0UA0ln8YGy5Yt+A==" spinCount="100000" sheet="1" objects="1" scenarios="1"/>
  <mergeCells count="55">
    <mergeCell ref="AH1:AM1"/>
    <mergeCell ref="AH3:AM3"/>
    <mergeCell ref="AG46:AH46"/>
    <mergeCell ref="AJ46:AK46"/>
    <mergeCell ref="AL46:AM46"/>
    <mergeCell ref="AU46:AV46"/>
    <mergeCell ref="AG47:AH47"/>
    <mergeCell ref="AJ47:AK47"/>
    <mergeCell ref="AL47:AM47"/>
    <mergeCell ref="AU47:AV47"/>
    <mergeCell ref="AG52:AH52"/>
    <mergeCell ref="AJ52:AK52"/>
    <mergeCell ref="AL52:AM52"/>
    <mergeCell ref="AU52:AV52"/>
    <mergeCell ref="AG49:AH49"/>
    <mergeCell ref="AJ49:AK49"/>
    <mergeCell ref="AL49:AM49"/>
    <mergeCell ref="AU49:AV49"/>
    <mergeCell ref="AG50:AH50"/>
    <mergeCell ref="AJ50:AK50"/>
    <mergeCell ref="AL50:AM50"/>
    <mergeCell ref="AU50:AV50"/>
    <mergeCell ref="AG48:AH48"/>
    <mergeCell ref="AJ48:AK48"/>
    <mergeCell ref="AL48:AM48"/>
    <mergeCell ref="AU48:AV48"/>
    <mergeCell ref="AG51:AH51"/>
    <mergeCell ref="AJ51:AK51"/>
    <mergeCell ref="AL51:AM51"/>
    <mergeCell ref="AU51:AV51"/>
    <mergeCell ref="AG53:AH53"/>
    <mergeCell ref="AJ53:AK53"/>
    <mergeCell ref="AL53:AM53"/>
    <mergeCell ref="AU53:AV53"/>
    <mergeCell ref="AG54:AH54"/>
    <mergeCell ref="AJ54:AK54"/>
    <mergeCell ref="AL54:AM54"/>
    <mergeCell ref="AU54:AV54"/>
    <mergeCell ref="AG55:AH55"/>
    <mergeCell ref="AJ55:AK55"/>
    <mergeCell ref="AL55:AM55"/>
    <mergeCell ref="AU55:AV55"/>
    <mergeCell ref="AG56:AH56"/>
    <mergeCell ref="AJ56:AK56"/>
    <mergeCell ref="AL56:AM56"/>
    <mergeCell ref="AU56:AV56"/>
    <mergeCell ref="C65:K65"/>
    <mergeCell ref="J14:K14"/>
    <mergeCell ref="J13:K13"/>
    <mergeCell ref="J12:K12"/>
    <mergeCell ref="J11:L11"/>
    <mergeCell ref="C30:L30"/>
    <mergeCell ref="C16:L16"/>
    <mergeCell ref="K17:L17"/>
    <mergeCell ref="C17:J17"/>
  </mergeCells>
  <dataValidations count="12">
    <dataValidation type="list" allowBlank="1" showInputMessage="1" showErrorMessage="1" sqref="K67:K76" xr:uid="{00000000-0002-0000-0400-000000000000}">
      <formula1>$AV$6:$AV$8</formula1>
    </dataValidation>
    <dataValidation operator="greaterThan" allowBlank="1" showInputMessage="1" showErrorMessage="1" sqref="C67:D76 F67:F76" xr:uid="{00000000-0002-0000-0400-000001000000}"/>
    <dataValidation type="date" operator="greaterThanOrEqual" allowBlank="1" showInputMessage="1" showErrorMessage="1" error="Please enter today's date or later" sqref="G67:G76" xr:uid="{00000000-0002-0000-0400-000002000000}">
      <formula1>TODAY()</formula1>
    </dataValidation>
    <dataValidation type="list" allowBlank="1" showInputMessage="1" showErrorMessage="1" sqref="K61:K62 K59" xr:uid="{00000000-0002-0000-0400-000003000000}">
      <formula1>#REF!</formula1>
    </dataValidation>
    <dataValidation type="list" allowBlank="1" showInputMessage="1" showErrorMessage="1" sqref="E32:E41" xr:uid="{00000000-0002-0000-0400-000004000000}">
      <formula1>$AI$6:$AL$6</formula1>
    </dataValidation>
    <dataValidation type="list" allowBlank="1" showInputMessage="1" showErrorMessage="1" sqref="D32:D41" xr:uid="{00000000-0002-0000-0400-000005000000}">
      <formula1>$AI$10:$AJ$10</formula1>
    </dataValidation>
    <dataValidation type="list" allowBlank="1" showInputMessage="1" showErrorMessage="1" sqref="F32:F41" xr:uid="{00000000-0002-0000-0400-000006000000}">
      <formula1>$AL$8:$AM$8</formula1>
    </dataValidation>
    <dataValidation type="list" allowBlank="1" showInputMessage="1" showErrorMessage="1" sqref="J32:J41" xr:uid="{00000000-0002-0000-0400-000007000000}">
      <formula1>$AI$12:$AM$12</formula1>
    </dataValidation>
    <dataValidation type="list" allowBlank="1" showInputMessage="1" showErrorMessage="1" sqref="L32:L41" xr:uid="{00000000-0002-0000-0400-000008000000}">
      <formula1>$AI$14:$AK$14</formula1>
    </dataValidation>
    <dataValidation type="date" operator="greaterThan" allowBlank="1" showInputMessage="1" showErrorMessage="1" sqref="K19:K28" xr:uid="{00000000-0002-0000-0400-000009000000}">
      <formula1>TODAY()</formula1>
    </dataValidation>
    <dataValidation type="list" allowBlank="1" showInputMessage="1" showErrorMessage="1" sqref="J19:J28" xr:uid="{00000000-0002-0000-0400-00000A000000}">
      <formula1>$AI$4:$AJ$4</formula1>
    </dataValidation>
    <dataValidation type="date" operator="equal" allowBlank="1" showInputMessage="1" showErrorMessage="1" error="Date must be today's date._x000a_Enter as DD/MM/YYYY" sqref="E8:I8" xr:uid="{00000000-0002-0000-0400-00000B000000}">
      <formula1>TODAY()</formula1>
    </dataValidation>
  </dataValidations>
  <pageMargins left="0.18" right="0.17" top="0.56000000000000005" bottom="0.74803149606299213" header="0.31496062992125984" footer="0.31496062992125984"/>
  <pageSetup paperSize="9" scale="47" orientation="landscape" r:id="rId1"/>
  <headerFooter>
    <oddFooter>&amp;C&amp;1#&amp;"Calibri"&amp;8&amp;K737373KCOM Commercial in Confidence</oddFooter>
  </headerFooter>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2:AO162"/>
  <sheetViews>
    <sheetView zoomScale="60" zoomScaleNormal="60" workbookViewId="0">
      <selection activeCell="D7" sqref="D7"/>
    </sheetView>
  </sheetViews>
  <sheetFormatPr defaultColWidth="9.140625" defaultRowHeight="15" x14ac:dyDescent="0.25"/>
  <cols>
    <col min="1" max="1" width="3.7109375" style="132" customWidth="1"/>
    <col min="2" max="2" width="8.140625" style="3" customWidth="1"/>
    <col min="3" max="3" width="13" style="3" customWidth="1"/>
    <col min="4" max="4" width="18" style="3" customWidth="1"/>
    <col min="5" max="5" width="12.28515625" style="3" customWidth="1"/>
    <col min="6" max="6" width="21.140625" style="3" customWidth="1"/>
    <col min="7" max="7" width="16.7109375" style="3" customWidth="1"/>
    <col min="8" max="8" width="16.5703125" style="3" customWidth="1"/>
    <col min="9" max="9" width="14" style="3" customWidth="1"/>
    <col min="10" max="10" width="14.140625" style="3" customWidth="1"/>
    <col min="11" max="11" width="11.5703125" style="3" customWidth="1"/>
    <col min="12" max="12" width="13.5703125" style="3" customWidth="1"/>
    <col min="13" max="13" width="15.28515625" style="3" customWidth="1"/>
    <col min="14" max="14" width="26.140625" style="3" customWidth="1"/>
    <col min="15" max="15" width="12.28515625" style="3" customWidth="1"/>
    <col min="16" max="16" width="17.7109375" style="3" customWidth="1"/>
    <col min="17" max="17" width="20.7109375" style="3" customWidth="1"/>
    <col min="18" max="18" width="12.5703125" style="3" customWidth="1"/>
    <col min="19" max="19" width="14.7109375" style="3" customWidth="1"/>
    <col min="20" max="20" width="12.7109375" style="3" customWidth="1"/>
    <col min="21" max="21" width="11.28515625" style="3" customWidth="1"/>
    <col min="22" max="24" width="9.140625" style="3"/>
    <col min="25" max="25" width="9.140625" style="3" customWidth="1"/>
    <col min="26" max="26" width="9.140625" style="6"/>
    <col min="27" max="31" width="9.140625" style="3"/>
    <col min="32" max="36" width="0" style="3" hidden="1" customWidth="1"/>
    <col min="37" max="16384" width="9.140625" style="3"/>
  </cols>
  <sheetData>
    <row r="2" spans="1:25" ht="42" x14ac:dyDescent="0.3">
      <c r="A2" s="130"/>
      <c r="C2" s="4" t="s">
        <v>1</v>
      </c>
      <c r="E2" s="2"/>
      <c r="F2" s="2"/>
      <c r="H2" s="2"/>
      <c r="I2" s="2"/>
      <c r="J2" s="2"/>
      <c r="K2" s="2"/>
      <c r="L2" s="2"/>
      <c r="M2" s="2"/>
      <c r="N2" s="2"/>
      <c r="O2" s="5"/>
      <c r="P2" s="5"/>
      <c r="Q2" s="231"/>
      <c r="R2" s="231"/>
      <c r="S2" s="5"/>
    </row>
    <row r="3" spans="1:25" x14ac:dyDescent="0.25">
      <c r="A3" s="130"/>
      <c r="C3" s="7" t="s">
        <v>206</v>
      </c>
      <c r="E3" s="2"/>
      <c r="F3" s="2"/>
      <c r="H3" s="5"/>
      <c r="I3" s="5"/>
      <c r="J3" s="5"/>
      <c r="K3" s="2"/>
      <c r="L3" s="2"/>
      <c r="M3" s="2"/>
      <c r="N3" s="2"/>
      <c r="O3" s="2"/>
      <c r="P3" s="2"/>
      <c r="Q3" s="8"/>
      <c r="R3" s="2"/>
      <c r="S3" s="5"/>
    </row>
    <row r="4" spans="1:25" x14ac:dyDescent="0.25">
      <c r="A4" s="130"/>
      <c r="C4" s="2"/>
      <c r="D4" s="2"/>
      <c r="E4" s="2"/>
      <c r="F4" s="2"/>
      <c r="H4" s="5"/>
      <c r="I4" s="5"/>
      <c r="J4" s="5"/>
      <c r="K4" s="8"/>
      <c r="L4" s="8"/>
      <c r="M4" s="8"/>
      <c r="N4" s="8"/>
      <c r="O4" s="8"/>
      <c r="P4" s="8"/>
      <c r="Q4" s="8"/>
      <c r="R4" s="2"/>
      <c r="S4" s="5"/>
    </row>
    <row r="5" spans="1:25" x14ac:dyDescent="0.25">
      <c r="A5" s="130"/>
      <c r="C5" s="2"/>
      <c r="D5" s="2"/>
      <c r="E5" s="2"/>
      <c r="F5" s="2"/>
      <c r="G5" s="2"/>
      <c r="H5" s="2"/>
      <c r="I5" s="2"/>
      <c r="J5" s="8"/>
      <c r="K5" s="8"/>
      <c r="L5" s="8"/>
      <c r="M5" s="8"/>
      <c r="N5" s="8"/>
      <c r="O5" s="8"/>
      <c r="P5" s="8"/>
      <c r="Q5" s="8"/>
      <c r="R5" s="2"/>
      <c r="S5" s="5"/>
    </row>
    <row r="6" spans="1:25" x14ac:dyDescent="0.25">
      <c r="A6" s="130"/>
      <c r="C6" s="2"/>
      <c r="D6" s="2"/>
      <c r="E6" s="2"/>
      <c r="F6" s="2"/>
      <c r="G6" s="2"/>
      <c r="H6" s="2"/>
      <c r="I6" s="2"/>
      <c r="J6" s="2"/>
      <c r="K6" s="2"/>
      <c r="L6" s="2"/>
      <c r="M6" s="2"/>
      <c r="N6" s="2"/>
      <c r="O6" s="2"/>
      <c r="P6" s="2"/>
      <c r="Q6" s="8"/>
      <c r="R6" s="2"/>
      <c r="S6" s="5"/>
    </row>
    <row r="7" spans="1:25" ht="15.75" x14ac:dyDescent="0.3">
      <c r="A7" s="130"/>
      <c r="B7" s="9" t="str">
        <f>CONCATENATE("Dear"," ",D162,",")</f>
        <v>Dear ,</v>
      </c>
      <c r="D7" s="9"/>
      <c r="E7" s="9"/>
      <c r="F7" s="9"/>
      <c r="G7" s="9"/>
      <c r="H7" s="9"/>
      <c r="I7" s="9"/>
      <c r="J7" s="10"/>
      <c r="K7" s="10"/>
      <c r="L7" s="10"/>
      <c r="M7" s="10"/>
      <c r="N7" s="10"/>
      <c r="O7" s="10"/>
      <c r="P7" s="10"/>
      <c r="Q7" s="8"/>
      <c r="R7" s="2"/>
      <c r="S7" s="5"/>
    </row>
    <row r="8" spans="1:25" ht="15.75" x14ac:dyDescent="0.3">
      <c r="A8" s="130"/>
      <c r="B8" s="9"/>
      <c r="D8" s="9"/>
      <c r="E8" s="9"/>
      <c r="F8" s="9"/>
      <c r="G8" s="9"/>
      <c r="H8" s="9"/>
      <c r="I8" s="9"/>
      <c r="J8" s="10"/>
      <c r="K8" s="10"/>
      <c r="L8" s="10"/>
      <c r="M8" s="10"/>
      <c r="N8" s="10"/>
      <c r="O8" s="10"/>
      <c r="P8" s="10"/>
      <c r="Q8" s="8"/>
      <c r="R8" s="2"/>
      <c r="S8" s="5"/>
    </row>
    <row r="9" spans="1:25" ht="15.75" x14ac:dyDescent="0.3">
      <c r="A9" s="130"/>
      <c r="B9" s="9"/>
      <c r="D9" s="9"/>
      <c r="E9" s="9"/>
      <c r="F9" s="9"/>
      <c r="G9" s="9"/>
      <c r="H9" s="9"/>
      <c r="I9" s="9"/>
      <c r="J9" s="10"/>
      <c r="K9" s="10"/>
      <c r="L9" s="10"/>
      <c r="M9" s="10"/>
      <c r="N9" s="10"/>
      <c r="O9" s="10"/>
      <c r="P9" s="10"/>
      <c r="Q9" s="8"/>
      <c r="R9" s="2"/>
      <c r="S9" s="5"/>
    </row>
    <row r="10" spans="1:25" ht="15.75" x14ac:dyDescent="0.3">
      <c r="A10" s="130"/>
      <c r="B10" s="11" t="s">
        <v>186</v>
      </c>
      <c r="D10" s="11"/>
      <c r="E10" s="11"/>
      <c r="F10" s="11"/>
      <c r="G10" s="11"/>
      <c r="H10" s="11"/>
      <c r="I10" s="11"/>
      <c r="J10" s="11"/>
      <c r="K10" s="11"/>
      <c r="L10" s="11"/>
      <c r="M10" s="11"/>
      <c r="N10" s="11"/>
      <c r="O10" s="11"/>
      <c r="P10" s="11"/>
      <c r="Q10" s="8"/>
      <c r="R10" s="2"/>
      <c r="S10" s="5"/>
    </row>
    <row r="11" spans="1:25" ht="15.75" x14ac:dyDescent="0.3">
      <c r="A11" s="130"/>
      <c r="B11" s="12" t="s">
        <v>136</v>
      </c>
      <c r="D11" s="9"/>
      <c r="E11" s="9"/>
      <c r="F11" s="9"/>
      <c r="G11" s="13"/>
      <c r="H11" s="13"/>
      <c r="I11" s="13"/>
      <c r="J11" s="13"/>
      <c r="K11" s="14"/>
      <c r="L11" s="14"/>
      <c r="M11" s="14"/>
      <c r="N11" s="14"/>
      <c r="O11" s="14"/>
      <c r="P11" s="14"/>
      <c r="Q11" s="8"/>
      <c r="R11" s="2"/>
      <c r="S11" s="5"/>
    </row>
    <row r="12" spans="1:25" ht="15.75" customHeight="1" x14ac:dyDescent="0.25">
      <c r="A12" s="130"/>
      <c r="C12" s="2"/>
      <c r="D12" s="2"/>
      <c r="E12" s="2"/>
      <c r="F12" s="2"/>
      <c r="G12" s="2"/>
      <c r="H12" s="2"/>
      <c r="I12" s="2"/>
      <c r="J12" s="2"/>
      <c r="K12" s="2"/>
      <c r="L12" s="2"/>
      <c r="M12" s="2"/>
      <c r="N12" s="2"/>
      <c r="O12" s="2"/>
      <c r="P12" s="2"/>
      <c r="Q12" s="8"/>
      <c r="R12" s="2"/>
      <c r="S12" s="5"/>
    </row>
    <row r="13" spans="1:25" ht="15.75" customHeight="1" x14ac:dyDescent="0.25">
      <c r="A13" s="130"/>
      <c r="C13" s="2"/>
      <c r="D13" s="2"/>
      <c r="E13" s="2"/>
      <c r="F13" s="2"/>
      <c r="G13" s="2"/>
      <c r="H13" s="2"/>
      <c r="I13" s="2"/>
      <c r="J13" s="2"/>
      <c r="K13" s="2"/>
      <c r="L13" s="2"/>
      <c r="M13" s="2"/>
      <c r="N13" s="2"/>
      <c r="O13" s="2"/>
      <c r="P13" s="2"/>
      <c r="Q13" s="8"/>
      <c r="R13" s="2"/>
      <c r="S13" s="5"/>
    </row>
    <row r="14" spans="1:25" ht="17.25" customHeight="1" x14ac:dyDescent="0.35">
      <c r="A14" s="131"/>
      <c r="B14" s="214" t="s">
        <v>176</v>
      </c>
      <c r="C14" s="215"/>
      <c r="D14" s="215"/>
      <c r="E14" s="215"/>
      <c r="F14" s="215"/>
      <c r="G14" s="215"/>
      <c r="H14" s="215"/>
      <c r="I14" s="215"/>
      <c r="J14" s="216"/>
      <c r="K14" s="234" t="s">
        <v>110</v>
      </c>
      <c r="L14" s="235"/>
      <c r="M14" s="235"/>
      <c r="N14" s="235"/>
      <c r="O14" s="235"/>
      <c r="P14" s="235"/>
      <c r="Q14" s="235"/>
      <c r="R14" s="235"/>
      <c r="S14" s="236"/>
      <c r="T14" s="16" t="s">
        <v>42</v>
      </c>
      <c r="U14" s="17"/>
    </row>
    <row r="15" spans="1:25" ht="30" customHeight="1" x14ac:dyDescent="0.3">
      <c r="A15" s="131"/>
      <c r="B15" s="18" t="s">
        <v>205</v>
      </c>
      <c r="C15" s="18" t="s">
        <v>105</v>
      </c>
      <c r="D15" s="18" t="s">
        <v>2</v>
      </c>
      <c r="E15" s="18" t="s">
        <v>142</v>
      </c>
      <c r="F15" s="19" t="s">
        <v>138</v>
      </c>
      <c r="G15" s="19" t="s">
        <v>174</v>
      </c>
      <c r="H15" s="19" t="s">
        <v>175</v>
      </c>
      <c r="I15" s="20" t="s">
        <v>43</v>
      </c>
      <c r="J15" s="19" t="s">
        <v>177</v>
      </c>
      <c r="K15" s="239" t="s">
        <v>9</v>
      </c>
      <c r="L15" s="240"/>
      <c r="M15" s="19" t="s">
        <v>10</v>
      </c>
      <c r="N15" s="239" t="s">
        <v>135</v>
      </c>
      <c r="O15" s="240"/>
      <c r="P15" s="239" t="s">
        <v>134</v>
      </c>
      <c r="Q15" s="240"/>
      <c r="R15" s="239" t="s">
        <v>44</v>
      </c>
      <c r="S15" s="240"/>
      <c r="T15" s="22" t="s">
        <v>58</v>
      </c>
      <c r="U15" s="19" t="s">
        <v>13</v>
      </c>
      <c r="V15" s="205" t="s">
        <v>204</v>
      </c>
      <c r="W15" s="206"/>
      <c r="X15" s="206"/>
      <c r="Y15" s="207"/>
    </row>
    <row r="16" spans="1:25" ht="16.5" x14ac:dyDescent="0.3">
      <c r="A16" s="131" t="str">
        <f>Analogue!AB128</f>
        <v/>
      </c>
      <c r="B16" s="23" t="str">
        <f>IF(A16="","",VLOOKUP(A16,Analogue!$C$95:$J$104,5,FALSE))</f>
        <v/>
      </c>
      <c r="C16" s="23" t="str">
        <f>IF(A16="","",VLOOKUP(A16,Analogue!$C$95:$J$104,1,FALSE))</f>
        <v/>
      </c>
      <c r="D16" s="23" t="str">
        <f>IF(A16="","",VLOOKUP(A16,Analogue!$C$19:$O$28,2,FALSE))</f>
        <v/>
      </c>
      <c r="E16" s="23" t="str">
        <f>IF(A16="","",VLOOKUP(A16,Analogue!$C$19:$O$28,4,FALSE))</f>
        <v/>
      </c>
      <c r="F16" s="24" t="str">
        <f>IF(A16="","",VLOOKUP(A16,Analogue!$C$95:$J$104,2,FALSE))</f>
        <v/>
      </c>
      <c r="G16" s="25" t="str">
        <f>IF(A16="","",VLOOKUP(A16,Analogue!$C$95:$J$104,3,FALSE))</f>
        <v/>
      </c>
      <c r="H16" s="26" t="str">
        <f>IF(A16="","",VLOOKUP(A16,Analogue!$C$95:$J$104,4,FALSE))</f>
        <v/>
      </c>
      <c r="I16" s="27" t="str">
        <f>IF(A16="","",VLOOKUP(A16,Analogue!$C$19:$O$28,11,FALSE))</f>
        <v/>
      </c>
      <c r="J16" s="28" t="str">
        <f>IF(A16="","",VLOOKUP(A16,Analogue!$C$33:$M$42,5,FALSE))</f>
        <v/>
      </c>
      <c r="K16" s="255" t="str">
        <f>IF(A16="","",VLOOKUP(A16,Analogue!$C$77:$J$86,2,FALSE))</f>
        <v/>
      </c>
      <c r="L16" s="256"/>
      <c r="M16" s="29" t="str">
        <f>IF(A16="","",VLOOKUP(A16,Analogue!$C$77:$J$86,4,FALSE))</f>
        <v/>
      </c>
      <c r="N16" s="237" t="str">
        <f>IF(A16="","",VLOOKUP(A16,Analogue!$C$77:$J$86,3,FALSE))</f>
        <v/>
      </c>
      <c r="O16" s="238"/>
      <c r="P16" s="237" t="str">
        <f>IF(A16="","",VLOOKUP(A16,Analogue!$C$77:$J$86,5,FALSE))</f>
        <v/>
      </c>
      <c r="Q16" s="238"/>
      <c r="R16" s="237" t="str">
        <f>IF(A16="","",VLOOKUP(A16,Analogue!$C$77:$J$86,6,FALSE))</f>
        <v/>
      </c>
      <c r="S16" s="238"/>
      <c r="T16" s="30" t="str">
        <f>IF(A16="","",VLOOKUP(A16,Analogue!$C$77:$J$86,7,FALSE))</f>
        <v/>
      </c>
      <c r="U16" s="29" t="str">
        <f>IF(A16="","",VLOOKUP(A16,Analogue!$C$77:$J$86,9,FALSE))</f>
        <v/>
      </c>
      <c r="V16" s="202" t="str">
        <f>IF(A16="","",VLOOKUP(A16,Analogue!$C$95:$J$104,6,FALSE))</f>
        <v/>
      </c>
      <c r="W16" s="203"/>
      <c r="X16" s="203"/>
      <c r="Y16" s="204"/>
    </row>
    <row r="17" spans="1:25" ht="16.5" x14ac:dyDescent="0.3">
      <c r="A17" s="131" t="str">
        <f>Analogue!AB129</f>
        <v/>
      </c>
      <c r="B17" s="90" t="str">
        <f>IF(A17="","",VLOOKUP(A17,Analogue!$C$95:$J$104,5,FALSE))</f>
        <v/>
      </c>
      <c r="C17" s="90" t="str">
        <f>IF(A17="","",VLOOKUP(A17,Analogue!$C$95:$J$104,1,FALSE))</f>
        <v/>
      </c>
      <c r="D17" s="90" t="str">
        <f>IF(A17="","",VLOOKUP(A17,Analogue!$C$19:$O$28,2,FALSE))</f>
        <v/>
      </c>
      <c r="E17" s="90" t="str">
        <f>IF(A17="","",VLOOKUP(A17,Analogue!$C$19:$O$28,4,FALSE))</f>
        <v/>
      </c>
      <c r="F17" s="88" t="str">
        <f>IF(A17="","",VLOOKUP(A17,Analogue!$C$95:$J$104,2,FALSE))</f>
        <v/>
      </c>
      <c r="G17" s="87" t="str">
        <f>IF(A17="","",VLOOKUP(A17,Analogue!$C$95:$J$104,3,FALSE))</f>
        <v/>
      </c>
      <c r="H17" s="26" t="str">
        <f>IF(A17="","",VLOOKUP(A17,Analogue!$C$95:$J$104,4,FALSE))</f>
        <v/>
      </c>
      <c r="I17" s="27" t="str">
        <f>IF(A17="","",VLOOKUP(A17,Analogue!$C$19:$O$28,11,FALSE))</f>
        <v/>
      </c>
      <c r="J17" s="28" t="str">
        <f>IF(A17="","",VLOOKUP(A17,Analogue!$C$33:$M$42,5,FALSE))</f>
        <v/>
      </c>
      <c r="K17" s="255" t="str">
        <f>IF(A17="","",VLOOKUP(A17,Analogue!$C$77:$J$86,2,FALSE))</f>
        <v/>
      </c>
      <c r="L17" s="256"/>
      <c r="M17" s="86" t="str">
        <f>IF(A17="","",VLOOKUP(A17,Analogue!$C$77:$J$86,4,FALSE))</f>
        <v/>
      </c>
      <c r="N17" s="237" t="str">
        <f>IF(A17="","",VLOOKUP(A17,Analogue!$C$77:$J$86,3,FALSE))</f>
        <v/>
      </c>
      <c r="O17" s="238"/>
      <c r="P17" s="237" t="str">
        <f>IF(A17="","",VLOOKUP(A17,Analogue!$C$77:$J$86,5,FALSE))</f>
        <v/>
      </c>
      <c r="Q17" s="238"/>
      <c r="R17" s="237" t="str">
        <f>IF(A17="","",VLOOKUP(A17,Analogue!$C$77:$J$86,6,FALSE))</f>
        <v/>
      </c>
      <c r="S17" s="238"/>
      <c r="T17" s="85" t="str">
        <f>IF(A17="","",VLOOKUP(A17,Analogue!$C$77:$J$86,7,FALSE))</f>
        <v/>
      </c>
      <c r="U17" s="86" t="str">
        <f>IF(A17="","",VLOOKUP(A17,Analogue!$C$77:$J$86,9,FALSE))</f>
        <v/>
      </c>
      <c r="V17" s="202" t="str">
        <f>IF(A17="","",VLOOKUP(A17,Analogue!$C$95:$J$104,6,FALSE))</f>
        <v/>
      </c>
      <c r="W17" s="203"/>
      <c r="X17" s="203"/>
      <c r="Y17" s="204"/>
    </row>
    <row r="18" spans="1:25" ht="16.5" x14ac:dyDescent="0.3">
      <c r="A18" s="131" t="str">
        <f>Analogue!AB130</f>
        <v/>
      </c>
      <c r="B18" s="90" t="str">
        <f>IF(A18="","",VLOOKUP(A18,Analogue!$C$95:$J$104,5,FALSE))</f>
        <v/>
      </c>
      <c r="C18" s="90" t="str">
        <f>IF(A18="","",VLOOKUP(A18,Analogue!$C$95:$J$104,1,FALSE))</f>
        <v/>
      </c>
      <c r="D18" s="90" t="str">
        <f>IF(A18="","",VLOOKUP(A18,Analogue!$C$19:$O$28,2,FALSE))</f>
        <v/>
      </c>
      <c r="E18" s="90" t="str">
        <f>IF(A18="","",VLOOKUP(A18,Analogue!$C$19:$O$28,4,FALSE))</f>
        <v/>
      </c>
      <c r="F18" s="88" t="str">
        <f>IF(A18="","",VLOOKUP(A18,Analogue!$C$95:$J$104,2,FALSE))</f>
        <v/>
      </c>
      <c r="G18" s="87" t="str">
        <f>IF(A18="","",VLOOKUP(A18,Analogue!$C$95:$J$104,3,FALSE))</f>
        <v/>
      </c>
      <c r="H18" s="26" t="str">
        <f>IF(A18="","",VLOOKUP(A18,Analogue!$C$95:$J$104,4,FALSE))</f>
        <v/>
      </c>
      <c r="I18" s="27" t="str">
        <f>IF(A18="","",VLOOKUP(A18,Analogue!$C$19:$O$28,11,FALSE))</f>
        <v/>
      </c>
      <c r="J18" s="28" t="str">
        <f>IF(A18="","",VLOOKUP(A18,Analogue!$C$33:$M$42,5,FALSE))</f>
        <v/>
      </c>
      <c r="K18" s="255" t="str">
        <f>IF(A18="","",VLOOKUP(A18,Analogue!$C$77:$J$86,2,FALSE))</f>
        <v/>
      </c>
      <c r="L18" s="256"/>
      <c r="M18" s="86" t="str">
        <f>IF(A18="","",VLOOKUP(A18,Analogue!$C$77:$J$86,4,FALSE))</f>
        <v/>
      </c>
      <c r="N18" s="237" t="str">
        <f>IF(A18="","",VLOOKUP(A18,Analogue!$C$77:$J$86,3,FALSE))</f>
        <v/>
      </c>
      <c r="O18" s="238"/>
      <c r="P18" s="237" t="str">
        <f>IF(A18="","",VLOOKUP(A18,Analogue!$C$77:$J$86,5,FALSE))</f>
        <v/>
      </c>
      <c r="Q18" s="238"/>
      <c r="R18" s="237" t="str">
        <f>IF(A18="","",VLOOKUP(A18,Analogue!$C$77:$J$86,6,FALSE))</f>
        <v/>
      </c>
      <c r="S18" s="238"/>
      <c r="T18" s="85" t="str">
        <f>IF(A18="","",VLOOKUP(A18,Analogue!$C$77:$J$86,7,FALSE))</f>
        <v/>
      </c>
      <c r="U18" s="86" t="str">
        <f>IF(A18="","",VLOOKUP(A18,Analogue!$C$77:$J$86,9,FALSE))</f>
        <v/>
      </c>
      <c r="V18" s="202" t="str">
        <f>IF(A18="","",VLOOKUP(A18,Analogue!$C$95:$J$104,6,FALSE))</f>
        <v/>
      </c>
      <c r="W18" s="203"/>
      <c r="X18" s="203"/>
      <c r="Y18" s="204"/>
    </row>
    <row r="19" spans="1:25" ht="16.5" x14ac:dyDescent="0.3">
      <c r="A19" s="131" t="str">
        <f>Analogue!AB131</f>
        <v/>
      </c>
      <c r="B19" s="90" t="str">
        <f>IF(A19="","",VLOOKUP(A19,Analogue!$C$95:$J$104,5,FALSE))</f>
        <v/>
      </c>
      <c r="C19" s="90" t="str">
        <f>IF(A19="","",VLOOKUP(A19,Analogue!$C$95:$J$104,1,FALSE))</f>
        <v/>
      </c>
      <c r="D19" s="90" t="str">
        <f>IF(A19="","",VLOOKUP(A19,Analogue!$C$19:$O$28,2,FALSE))</f>
        <v/>
      </c>
      <c r="E19" s="90" t="str">
        <f>IF(A19="","",VLOOKUP(A19,Analogue!$C$19:$O$28,4,FALSE))</f>
        <v/>
      </c>
      <c r="F19" s="88" t="str">
        <f>IF(A19="","",VLOOKUP(A19,Analogue!$C$95:$J$104,2,FALSE))</f>
        <v/>
      </c>
      <c r="G19" s="87" t="str">
        <f>IF(A19="","",VLOOKUP(A19,Analogue!$C$95:$J$104,3,FALSE))</f>
        <v/>
      </c>
      <c r="H19" s="26" t="str">
        <f>IF(A19="","",VLOOKUP(A19,Analogue!$C$95:$J$104,4,FALSE))</f>
        <v/>
      </c>
      <c r="I19" s="27" t="str">
        <f>IF(A19="","",VLOOKUP(A19,Analogue!$C$19:$O$28,11,FALSE))</f>
        <v/>
      </c>
      <c r="J19" s="28" t="str">
        <f>IF(A19="","",VLOOKUP(A19,Analogue!$C$33:$M$42,5,FALSE))</f>
        <v/>
      </c>
      <c r="K19" s="255" t="str">
        <f>IF(A19="","",VLOOKUP(A19,Analogue!$C$77:$J$86,2,FALSE))</f>
        <v/>
      </c>
      <c r="L19" s="256"/>
      <c r="M19" s="86" t="str">
        <f>IF(A19="","",VLOOKUP(A19,Analogue!$C$77:$J$86,4,FALSE))</f>
        <v/>
      </c>
      <c r="N19" s="237" t="str">
        <f>IF(A19="","",VLOOKUP(A19,Analogue!$C$77:$J$86,3,FALSE))</f>
        <v/>
      </c>
      <c r="O19" s="238"/>
      <c r="P19" s="237" t="str">
        <f>IF(A19="","",VLOOKUP(A19,Analogue!$C$77:$J$86,5,FALSE))</f>
        <v/>
      </c>
      <c r="Q19" s="238"/>
      <c r="R19" s="237" t="str">
        <f>IF(A19="","",VLOOKUP(A19,Analogue!$C$77:$J$86,6,FALSE))</f>
        <v/>
      </c>
      <c r="S19" s="238"/>
      <c r="T19" s="85" t="str">
        <f>IF(A19="","",VLOOKUP(A19,Analogue!$C$77:$J$86,7,FALSE))</f>
        <v/>
      </c>
      <c r="U19" s="86" t="str">
        <f>IF(A19="","",VLOOKUP(A19,Analogue!$C$77:$J$86,9,FALSE))</f>
        <v/>
      </c>
      <c r="V19" s="202" t="str">
        <f>IF(A19="","",VLOOKUP(A19,Analogue!$C$95:$J$104,6,FALSE))</f>
        <v/>
      </c>
      <c r="W19" s="203"/>
      <c r="X19" s="203"/>
      <c r="Y19" s="204"/>
    </row>
    <row r="20" spans="1:25" ht="16.5" x14ac:dyDescent="0.3">
      <c r="A20" s="131" t="str">
        <f>Analogue!AB132</f>
        <v/>
      </c>
      <c r="B20" s="90" t="str">
        <f>IF(A20="","",VLOOKUP(A20,Analogue!$C$95:$J$104,5,FALSE))</f>
        <v/>
      </c>
      <c r="C20" s="90" t="str">
        <f>IF(A20="","",VLOOKUP(A20,Analogue!$C$95:$J$104,1,FALSE))</f>
        <v/>
      </c>
      <c r="D20" s="90" t="str">
        <f>IF(A20="","",VLOOKUP(A20,Analogue!$C$19:$O$28,2,FALSE))</f>
        <v/>
      </c>
      <c r="E20" s="90" t="str">
        <f>IF(A20="","",VLOOKUP(A20,Analogue!$C$19:$O$28,4,FALSE))</f>
        <v/>
      </c>
      <c r="F20" s="88" t="str">
        <f>IF(A20="","",VLOOKUP(A20,Analogue!$C$95:$J$104,2,FALSE))</f>
        <v/>
      </c>
      <c r="G20" s="87" t="str">
        <f>IF(A20="","",VLOOKUP(A20,Analogue!$C$95:$J$104,3,FALSE))</f>
        <v/>
      </c>
      <c r="H20" s="26" t="str">
        <f>IF(A20="","",VLOOKUP(A20,Analogue!$C$95:$J$104,4,FALSE))</f>
        <v/>
      </c>
      <c r="I20" s="27" t="str">
        <f>IF(A20="","",VLOOKUP(A20,Analogue!$C$19:$O$28,11,FALSE))</f>
        <v/>
      </c>
      <c r="J20" s="28" t="str">
        <f>IF(A20="","",VLOOKUP(A20,Analogue!$C$33:$M$42,5,FALSE))</f>
        <v/>
      </c>
      <c r="K20" s="255" t="str">
        <f>IF(A20="","",VLOOKUP(A20,Analogue!$C$77:$J$86,2,FALSE))</f>
        <v/>
      </c>
      <c r="L20" s="256"/>
      <c r="M20" s="86" t="str">
        <f>IF(A20="","",VLOOKUP(A20,Analogue!$C$77:$J$86,4,FALSE))</f>
        <v/>
      </c>
      <c r="N20" s="237" t="str">
        <f>IF(A20="","",VLOOKUP(A20,Analogue!$C$77:$J$86,3,FALSE))</f>
        <v/>
      </c>
      <c r="O20" s="238"/>
      <c r="P20" s="237" t="str">
        <f>IF(A20="","",VLOOKUP(A20,Analogue!$C$77:$J$86,5,FALSE))</f>
        <v/>
      </c>
      <c r="Q20" s="238"/>
      <c r="R20" s="237" t="str">
        <f>IF(A20="","",VLOOKUP(A20,Analogue!$C$77:$J$86,6,FALSE))</f>
        <v/>
      </c>
      <c r="S20" s="238"/>
      <c r="T20" s="85" t="str">
        <f>IF(A20="","",VLOOKUP(A20,Analogue!$C$77:$J$86,7,FALSE))</f>
        <v/>
      </c>
      <c r="U20" s="86" t="str">
        <f>IF(A20="","",VLOOKUP(A20,Analogue!$C$77:$J$86,9,FALSE))</f>
        <v/>
      </c>
      <c r="V20" s="202" t="str">
        <f>IF(A20="","",VLOOKUP(A20,Analogue!$C$95:$J$104,6,FALSE))</f>
        <v/>
      </c>
      <c r="W20" s="203"/>
      <c r="X20" s="203"/>
      <c r="Y20" s="204"/>
    </row>
    <row r="21" spans="1:25" ht="16.5" x14ac:dyDescent="0.3">
      <c r="A21" s="131" t="str">
        <f>Analogue!AB133</f>
        <v/>
      </c>
      <c r="B21" s="90" t="str">
        <f>IF(A21="","",VLOOKUP(A21,Analogue!$C$95:$J$104,5,FALSE))</f>
        <v/>
      </c>
      <c r="C21" s="90" t="str">
        <f>IF(A21="","",VLOOKUP(A21,Analogue!$C$95:$J$104,1,FALSE))</f>
        <v/>
      </c>
      <c r="D21" s="90" t="str">
        <f>IF(A21="","",VLOOKUP(A21,Analogue!$C$19:$O$28,2,FALSE))</f>
        <v/>
      </c>
      <c r="E21" s="90" t="str">
        <f>IF(A21="","",VLOOKUP(A21,Analogue!$C$19:$O$28,4,FALSE))</f>
        <v/>
      </c>
      <c r="F21" s="88" t="str">
        <f>IF(A21="","",VLOOKUP(A21,Analogue!$C$95:$J$104,2,FALSE))</f>
        <v/>
      </c>
      <c r="G21" s="87" t="str">
        <f>IF(A21="","",VLOOKUP(A21,Analogue!$C$95:$J$104,3,FALSE))</f>
        <v/>
      </c>
      <c r="H21" s="26" t="str">
        <f>IF(A21="","",VLOOKUP(A21,Analogue!$C$95:$J$104,4,FALSE))</f>
        <v/>
      </c>
      <c r="I21" s="27" t="str">
        <f>IF(A21="","",VLOOKUP(A21,Analogue!$C$19:$O$28,11,FALSE))</f>
        <v/>
      </c>
      <c r="J21" s="28" t="str">
        <f>IF(A21="","",VLOOKUP(A21,Analogue!$C$33:$M$42,5,FALSE))</f>
        <v/>
      </c>
      <c r="K21" s="255" t="str">
        <f>IF(A21="","",VLOOKUP(A21,Analogue!$C$77:$J$86,2,FALSE))</f>
        <v/>
      </c>
      <c r="L21" s="256"/>
      <c r="M21" s="86" t="str">
        <f>IF(A21="","",VLOOKUP(A21,Analogue!$C$77:$J$86,4,FALSE))</f>
        <v/>
      </c>
      <c r="N21" s="237" t="str">
        <f>IF(A21="","",VLOOKUP(A21,Analogue!$C$77:$J$86,3,FALSE))</f>
        <v/>
      </c>
      <c r="O21" s="238"/>
      <c r="P21" s="237" t="str">
        <f>IF(A21="","",VLOOKUP(A21,Analogue!$C$77:$J$86,5,FALSE))</f>
        <v/>
      </c>
      <c r="Q21" s="238"/>
      <c r="R21" s="237" t="str">
        <f>IF(A21="","",VLOOKUP(A21,Analogue!$C$77:$J$86,6,FALSE))</f>
        <v/>
      </c>
      <c r="S21" s="238"/>
      <c r="T21" s="85" t="str">
        <f>IF(A21="","",VLOOKUP(A21,Analogue!$C$77:$J$86,7,FALSE))</f>
        <v/>
      </c>
      <c r="U21" s="86" t="str">
        <f>IF(A21="","",VLOOKUP(A21,Analogue!$C$77:$J$86,9,FALSE))</f>
        <v/>
      </c>
      <c r="V21" s="202" t="str">
        <f>IF(A21="","",VLOOKUP(A21,Analogue!$C$95:$J$104,6,FALSE))</f>
        <v/>
      </c>
      <c r="W21" s="203"/>
      <c r="X21" s="203"/>
      <c r="Y21" s="204"/>
    </row>
    <row r="22" spans="1:25" ht="16.5" x14ac:dyDescent="0.3">
      <c r="A22" s="131" t="str">
        <f>Analogue!AB134</f>
        <v/>
      </c>
      <c r="B22" s="90" t="str">
        <f>IF(A22="","",VLOOKUP(A22,Analogue!$C$95:$J$104,5,FALSE))</f>
        <v/>
      </c>
      <c r="C22" s="90" t="str">
        <f>IF(A22="","",VLOOKUP(A22,Analogue!$C$95:$J$104,1,FALSE))</f>
        <v/>
      </c>
      <c r="D22" s="90" t="str">
        <f>IF(A22="","",VLOOKUP(A22,Analogue!$C$19:$O$28,2,FALSE))</f>
        <v/>
      </c>
      <c r="E22" s="90" t="str">
        <f>IF(A22="","",VLOOKUP(A22,Analogue!$C$19:$O$28,4,FALSE))</f>
        <v/>
      </c>
      <c r="F22" s="88" t="str">
        <f>IF(A22="","",VLOOKUP(A22,Analogue!$C$95:$J$104,2,FALSE))</f>
        <v/>
      </c>
      <c r="G22" s="87" t="str">
        <f>IF(A22="","",VLOOKUP(A22,Analogue!$C$95:$J$104,3,FALSE))</f>
        <v/>
      </c>
      <c r="H22" s="26" t="str">
        <f>IF(A22="","",VLOOKUP(A22,Analogue!$C$95:$J$104,4,FALSE))</f>
        <v/>
      </c>
      <c r="I22" s="27" t="str">
        <f>IF(A22="","",VLOOKUP(A22,Analogue!$C$19:$O$28,11,FALSE))</f>
        <v/>
      </c>
      <c r="J22" s="28" t="str">
        <f>IF(A22="","",VLOOKUP(A22,Analogue!$C$33:$M$42,5,FALSE))</f>
        <v/>
      </c>
      <c r="K22" s="255" t="str">
        <f>IF(A22="","",VLOOKUP(A22,Analogue!$C$77:$J$86,2,FALSE))</f>
        <v/>
      </c>
      <c r="L22" s="256"/>
      <c r="M22" s="86" t="str">
        <f>IF(A22="","",VLOOKUP(A22,Analogue!$C$77:$J$86,4,FALSE))</f>
        <v/>
      </c>
      <c r="N22" s="237" t="str">
        <f>IF(A22="","",VLOOKUP(A22,Analogue!$C$77:$J$86,3,FALSE))</f>
        <v/>
      </c>
      <c r="O22" s="238"/>
      <c r="P22" s="237" t="str">
        <f>IF(A22="","",VLOOKUP(A22,Analogue!$C$77:$J$86,5,FALSE))</f>
        <v/>
      </c>
      <c r="Q22" s="238"/>
      <c r="R22" s="237" t="str">
        <f>IF(A22="","",VLOOKUP(A22,Analogue!$C$77:$J$86,6,FALSE))</f>
        <v/>
      </c>
      <c r="S22" s="238"/>
      <c r="T22" s="85" t="str">
        <f>IF(A22="","",VLOOKUP(A22,Analogue!$C$77:$J$86,7,FALSE))</f>
        <v/>
      </c>
      <c r="U22" s="86" t="str">
        <f>IF(A22="","",VLOOKUP(A22,Analogue!$C$77:$J$86,9,FALSE))</f>
        <v/>
      </c>
      <c r="V22" s="202" t="str">
        <f>IF(A22="","",VLOOKUP(A22,Analogue!$C$95:$J$104,6,FALSE))</f>
        <v/>
      </c>
      <c r="W22" s="203"/>
      <c r="X22" s="203"/>
      <c r="Y22" s="204"/>
    </row>
    <row r="23" spans="1:25" ht="16.5" x14ac:dyDescent="0.3">
      <c r="A23" s="131" t="str">
        <f>Analogue!AB135</f>
        <v/>
      </c>
      <c r="B23" s="90" t="str">
        <f>IF(A23="","",VLOOKUP(A23,Analogue!$C$95:$J$104,5,FALSE))</f>
        <v/>
      </c>
      <c r="C23" s="90" t="str">
        <f>IF(A23="","",VLOOKUP(A23,Analogue!$C$95:$J$104,1,FALSE))</f>
        <v/>
      </c>
      <c r="D23" s="90" t="str">
        <f>IF(A23="","",VLOOKUP(A23,Analogue!$C$19:$O$28,2,FALSE))</f>
        <v/>
      </c>
      <c r="E23" s="90" t="str">
        <f>IF(A23="","",VLOOKUP(A23,Analogue!$C$19:$O$28,4,FALSE))</f>
        <v/>
      </c>
      <c r="F23" s="88" t="str">
        <f>IF(A23="","",VLOOKUP(A23,Analogue!$C$95:$J$104,2,FALSE))</f>
        <v/>
      </c>
      <c r="G23" s="87" t="str">
        <f>IF(A23="","",VLOOKUP(A23,Analogue!$C$95:$J$104,3,FALSE))</f>
        <v/>
      </c>
      <c r="H23" s="26" t="str">
        <f>IF(A23="","",VLOOKUP(A23,Analogue!$C$95:$J$104,4,FALSE))</f>
        <v/>
      </c>
      <c r="I23" s="27" t="str">
        <f>IF(A23="","",VLOOKUP(A23,Analogue!$C$19:$O$28,11,FALSE))</f>
        <v/>
      </c>
      <c r="J23" s="28" t="str">
        <f>IF(A23="","",VLOOKUP(A23,Analogue!$C$33:$M$42,5,FALSE))</f>
        <v/>
      </c>
      <c r="K23" s="255" t="str">
        <f>IF(A23="","",VLOOKUP(A23,Analogue!$C$77:$J$86,2,FALSE))</f>
        <v/>
      </c>
      <c r="L23" s="256"/>
      <c r="M23" s="86" t="str">
        <f>IF(A23="","",VLOOKUP(A23,Analogue!$C$77:$J$86,4,FALSE))</f>
        <v/>
      </c>
      <c r="N23" s="237" t="str">
        <f>IF(A23="","",VLOOKUP(A23,Analogue!$C$77:$J$86,3,FALSE))</f>
        <v/>
      </c>
      <c r="O23" s="238"/>
      <c r="P23" s="237" t="str">
        <f>IF(A23="","",VLOOKUP(A23,Analogue!$C$77:$J$86,5,FALSE))</f>
        <v/>
      </c>
      <c r="Q23" s="238"/>
      <c r="R23" s="237" t="str">
        <f>IF(A23="","",VLOOKUP(A23,Analogue!$C$77:$J$86,6,FALSE))</f>
        <v/>
      </c>
      <c r="S23" s="238"/>
      <c r="T23" s="85" t="str">
        <f>IF(A23="","",VLOOKUP(A23,Analogue!$C$77:$J$86,7,FALSE))</f>
        <v/>
      </c>
      <c r="U23" s="86" t="str">
        <f>IF(A23="","",VLOOKUP(A23,Analogue!$C$77:$J$86,9,FALSE))</f>
        <v/>
      </c>
      <c r="V23" s="202" t="str">
        <f>IF(A23="","",VLOOKUP(A23,Analogue!$C$95:$J$104,6,FALSE))</f>
        <v/>
      </c>
      <c r="W23" s="203"/>
      <c r="X23" s="203"/>
      <c r="Y23" s="204"/>
    </row>
    <row r="24" spans="1:25" ht="16.5" x14ac:dyDescent="0.3">
      <c r="A24" s="131" t="str">
        <f>Analogue!AB136</f>
        <v/>
      </c>
      <c r="B24" s="90" t="str">
        <f>IF(A24="","",VLOOKUP(A24,Analogue!$C$95:$J$104,5,FALSE))</f>
        <v/>
      </c>
      <c r="C24" s="90" t="str">
        <f>IF(A24="","",VLOOKUP(A24,Analogue!$C$95:$J$104,1,FALSE))</f>
        <v/>
      </c>
      <c r="D24" s="90" t="str">
        <f>IF(A24="","",VLOOKUP(A24,Analogue!$C$19:$O$28,2,FALSE))</f>
        <v/>
      </c>
      <c r="E24" s="90" t="str">
        <f>IF(A24="","",VLOOKUP(A24,Analogue!$C$19:$O$28,4,FALSE))</f>
        <v/>
      </c>
      <c r="F24" s="88" t="str">
        <f>IF(A24="","",VLOOKUP(A24,Analogue!$C$95:$J$104,2,FALSE))</f>
        <v/>
      </c>
      <c r="G24" s="87" t="str">
        <f>IF(A24="","",VLOOKUP(A24,Analogue!$C$95:$J$104,3,FALSE))</f>
        <v/>
      </c>
      <c r="H24" s="26" t="str">
        <f>IF(A24="","",VLOOKUP(A24,Analogue!$C$95:$J$104,4,FALSE))</f>
        <v/>
      </c>
      <c r="I24" s="27" t="str">
        <f>IF(A24="","",VLOOKUP(A24,Analogue!$C$19:$O$28,11,FALSE))</f>
        <v/>
      </c>
      <c r="J24" s="28" t="str">
        <f>IF(A24="","",VLOOKUP(A24,Analogue!$C$33:$M$42,5,FALSE))</f>
        <v/>
      </c>
      <c r="K24" s="255" t="str">
        <f>IF(A24="","",VLOOKUP(A24,Analogue!$C$77:$J$86,2,FALSE))</f>
        <v/>
      </c>
      <c r="L24" s="256"/>
      <c r="M24" s="86" t="str">
        <f>IF(A24="","",VLOOKUP(A24,Analogue!$C$77:$J$86,4,FALSE))</f>
        <v/>
      </c>
      <c r="N24" s="237" t="str">
        <f>IF(A24="","",VLOOKUP(A24,Analogue!$C$77:$J$86,3,FALSE))</f>
        <v/>
      </c>
      <c r="O24" s="238"/>
      <c r="P24" s="237" t="str">
        <f>IF(A24="","",VLOOKUP(A24,Analogue!$C$77:$J$86,5,FALSE))</f>
        <v/>
      </c>
      <c r="Q24" s="238"/>
      <c r="R24" s="237" t="str">
        <f>IF(A24="","",VLOOKUP(A24,Analogue!$C$77:$J$86,6,FALSE))</f>
        <v/>
      </c>
      <c r="S24" s="238"/>
      <c r="T24" s="85" t="str">
        <f>IF(A24="","",VLOOKUP(A24,Analogue!$C$77:$J$86,7,FALSE))</f>
        <v/>
      </c>
      <c r="U24" s="86" t="str">
        <f>IF(A24="","",VLOOKUP(A24,Analogue!$C$77:$J$86,9,FALSE))</f>
        <v/>
      </c>
      <c r="V24" s="202" t="str">
        <f>IF(A24="","",VLOOKUP(A24,Analogue!$C$95:$J$104,6,FALSE))</f>
        <v/>
      </c>
      <c r="W24" s="203"/>
      <c r="X24" s="203"/>
      <c r="Y24" s="204"/>
    </row>
    <row r="25" spans="1:25" ht="16.5" x14ac:dyDescent="0.3">
      <c r="A25" s="131" t="str">
        <f>Analogue!AB137</f>
        <v/>
      </c>
      <c r="B25" s="90" t="str">
        <f>IF(A25="","",VLOOKUP(A25,Analogue!$C$95:$J$104,5,FALSE))</f>
        <v/>
      </c>
      <c r="C25" s="90" t="str">
        <f>IF(A25="","",VLOOKUP(A25,Analogue!$C$95:$J$104,1,FALSE))</f>
        <v/>
      </c>
      <c r="D25" s="90" t="str">
        <f>IF(A25="","",VLOOKUP(A25,Analogue!$C$19:$O$28,2,FALSE))</f>
        <v/>
      </c>
      <c r="E25" s="90" t="str">
        <f>IF(A25="","",VLOOKUP(A25,Analogue!$C$19:$O$28,4,FALSE))</f>
        <v/>
      </c>
      <c r="F25" s="88" t="str">
        <f>IF(A25="","",VLOOKUP(A25,Analogue!$C$95:$J$104,2,FALSE))</f>
        <v/>
      </c>
      <c r="G25" s="87" t="str">
        <f>IF(A25="","",VLOOKUP(A25,Analogue!$C$95:$J$104,3,FALSE))</f>
        <v/>
      </c>
      <c r="H25" s="26" t="str">
        <f>IF(A25="","",VLOOKUP(A25,Analogue!$C$95:$J$104,4,FALSE))</f>
        <v/>
      </c>
      <c r="I25" s="27" t="str">
        <f>IF(A25="","",VLOOKUP(A25,Analogue!$C$19:$O$28,11,FALSE))</f>
        <v/>
      </c>
      <c r="J25" s="28" t="str">
        <f>IF(A25="","",VLOOKUP(A25,Analogue!$C$33:$M$42,5,FALSE))</f>
        <v/>
      </c>
      <c r="K25" s="255" t="str">
        <f>IF(A25="","",VLOOKUP(A25,Analogue!$C$77:$J$86,2,FALSE))</f>
        <v/>
      </c>
      <c r="L25" s="256"/>
      <c r="M25" s="86" t="str">
        <f>IF(A25="","",VLOOKUP(A25,Analogue!$C$77:$J$86,4,FALSE))</f>
        <v/>
      </c>
      <c r="N25" s="237" t="str">
        <f>IF(A25="","",VLOOKUP(A25,Analogue!$C$77:$J$86,3,FALSE))</f>
        <v/>
      </c>
      <c r="O25" s="238"/>
      <c r="P25" s="237" t="str">
        <f>IF(A25="","",VLOOKUP(A25,Analogue!$C$77:$J$86,5,FALSE))</f>
        <v/>
      </c>
      <c r="Q25" s="238"/>
      <c r="R25" s="237" t="str">
        <f>IF(A25="","",VLOOKUP(A25,Analogue!$C$77:$J$86,6,FALSE))</f>
        <v/>
      </c>
      <c r="S25" s="238"/>
      <c r="T25" s="85" t="str">
        <f>IF(A25="","",VLOOKUP(A25,Analogue!$C$77:$J$86,7,FALSE))</f>
        <v/>
      </c>
      <c r="U25" s="86" t="str">
        <f>IF(A25="","",VLOOKUP(A25,Analogue!$C$77:$J$86,9,FALSE))</f>
        <v/>
      </c>
      <c r="V25" s="202" t="str">
        <f>IF(A25="","",VLOOKUP(A25,Analogue!$C$95:$J$104,6,FALSE))</f>
        <v/>
      </c>
      <c r="W25" s="203"/>
      <c r="X25" s="203"/>
      <c r="Y25" s="204"/>
    </row>
    <row r="26" spans="1:25" ht="3.75" customHeight="1" x14ac:dyDescent="0.3">
      <c r="A26" s="131"/>
      <c r="C26" s="15"/>
      <c r="D26" s="15"/>
      <c r="E26" s="15"/>
      <c r="F26" s="15"/>
      <c r="G26" s="15"/>
      <c r="H26" s="15"/>
      <c r="I26" s="15"/>
      <c r="J26" s="15"/>
      <c r="K26" s="15"/>
      <c r="L26" s="15"/>
      <c r="M26" s="15"/>
      <c r="N26" s="15"/>
      <c r="O26" s="8"/>
      <c r="P26" s="8"/>
      <c r="Q26" s="5"/>
      <c r="R26" s="5"/>
      <c r="S26" s="5"/>
      <c r="T26" s="32"/>
      <c r="U26" s="33"/>
    </row>
    <row r="27" spans="1:25" ht="16.5" x14ac:dyDescent="0.3">
      <c r="A27" s="131"/>
      <c r="C27" s="15"/>
      <c r="D27" s="15"/>
      <c r="E27" s="15"/>
      <c r="F27" s="15"/>
      <c r="G27" s="15"/>
      <c r="H27" s="15"/>
      <c r="I27" s="15"/>
      <c r="J27" s="15"/>
      <c r="K27" s="15"/>
      <c r="L27" s="15"/>
      <c r="M27" s="15"/>
      <c r="N27" s="8"/>
      <c r="O27" s="5"/>
      <c r="P27" s="5"/>
      <c r="Q27" s="5"/>
      <c r="R27" s="5"/>
      <c r="S27" s="34" t="s">
        <v>14</v>
      </c>
      <c r="T27" s="35">
        <f>SUM(T16:T25)</f>
        <v>0</v>
      </c>
      <c r="U27" s="36">
        <f>SUM(U16:U25)</f>
        <v>0</v>
      </c>
    </row>
    <row r="30" spans="1:25" ht="16.5" customHeight="1" x14ac:dyDescent="0.25">
      <c r="B30" s="211" t="s">
        <v>178</v>
      </c>
      <c r="C30" s="212"/>
      <c r="D30" s="212"/>
      <c r="E30" s="212"/>
      <c r="F30" s="212"/>
      <c r="G30" s="212"/>
      <c r="H30" s="212"/>
      <c r="I30" s="212"/>
      <c r="J30" s="213"/>
      <c r="K30" s="208" t="s">
        <v>110</v>
      </c>
      <c r="L30" s="209"/>
      <c r="M30" s="209"/>
      <c r="N30" s="209"/>
      <c r="O30" s="209"/>
      <c r="P30" s="209"/>
      <c r="Q30" s="209"/>
      <c r="R30" s="209"/>
      <c r="S30" s="210"/>
      <c r="T30" s="245" t="s">
        <v>42</v>
      </c>
      <c r="U30" s="246"/>
    </row>
    <row r="31" spans="1:25" ht="30" customHeight="1" x14ac:dyDescent="0.25">
      <c r="B31" s="18" t="s">
        <v>205</v>
      </c>
      <c r="C31" s="18" t="s">
        <v>105</v>
      </c>
      <c r="D31" s="223" t="s">
        <v>2</v>
      </c>
      <c r="E31" s="224"/>
      <c r="F31" s="18" t="s">
        <v>142</v>
      </c>
      <c r="G31" s="19" t="s">
        <v>138</v>
      </c>
      <c r="H31" s="22" t="s">
        <v>174</v>
      </c>
      <c r="I31" s="22" t="s">
        <v>175</v>
      </c>
      <c r="J31" s="19" t="s">
        <v>43</v>
      </c>
      <c r="K31" s="19" t="s">
        <v>9</v>
      </c>
      <c r="L31" s="19" t="s">
        <v>10</v>
      </c>
      <c r="M31" s="22" t="s">
        <v>135</v>
      </c>
      <c r="N31" s="22" t="s">
        <v>152</v>
      </c>
      <c r="O31" s="239" t="s">
        <v>44</v>
      </c>
      <c r="P31" s="240"/>
      <c r="Q31" s="92" t="s">
        <v>151</v>
      </c>
      <c r="R31" s="22" t="s">
        <v>185</v>
      </c>
      <c r="S31" s="37" t="s">
        <v>150</v>
      </c>
      <c r="T31" s="22" t="s">
        <v>58</v>
      </c>
      <c r="U31" s="19" t="s">
        <v>13</v>
      </c>
      <c r="V31" s="205" t="s">
        <v>204</v>
      </c>
      <c r="W31" s="206"/>
      <c r="X31" s="206"/>
      <c r="Y31" s="207"/>
    </row>
    <row r="32" spans="1:25" ht="17.25" customHeight="1" x14ac:dyDescent="0.25">
      <c r="A32" s="132" t="str">
        <f>ISDN2!AE163</f>
        <v/>
      </c>
      <c r="B32" s="257" t="str">
        <f>IF(A32="","",VLOOKUP(A32,ISDN2!$B$94:$K$113,8,FALSE))</f>
        <v/>
      </c>
      <c r="C32" s="227" t="str">
        <f>IF(A32="","",VLOOKUP(A32,ISDN2!$B$94:$K$113,2,FALSE))</f>
        <v/>
      </c>
      <c r="D32" s="219" t="str">
        <f>IF(A32="","",VLOOKUP(A32,ISDN2!$C$20:$P$29,2,FALSE))</f>
        <v/>
      </c>
      <c r="E32" s="220"/>
      <c r="F32" s="227" t="str">
        <f>IF(A32="","",VLOOKUP(A32,ISDN2!$C$20:$P$29,4,FALSE))</f>
        <v/>
      </c>
      <c r="G32" s="38" t="str">
        <f>IF(A32="","",VLOOKUP(A32,ISDN2!$B$94:$K$113,3,FALSE))</f>
        <v/>
      </c>
      <c r="H32" s="229" t="str">
        <f>IF(A32="","",VLOOKUP(A32,ISDN2!$C$94:$K$113,3,FALSE))</f>
        <v/>
      </c>
      <c r="I32" s="225" t="str">
        <f>IF(A32="","",VLOOKUP(A32,ISDN2!$C$94:$K$113,4,FALSE))</f>
        <v/>
      </c>
      <c r="J32" s="229" t="str">
        <f>IF(A32="","",VLOOKUP(A32,ISDN2!C32:O43,6,FALSE))</f>
        <v/>
      </c>
      <c r="K32" s="232" t="str">
        <f>IF(A32="","",VLOOKUP(A32,ISDN2!$C$75:$M$84,2,FALSE))</f>
        <v/>
      </c>
      <c r="L32" s="232" t="str">
        <f>IF(A32="","",VLOOKUP(A32,ISDN2!$C$75:$M$84,3,FALSE))</f>
        <v/>
      </c>
      <c r="M32" s="232" t="str">
        <f>IF(A32="","",VLOOKUP(A32,ISDN2!$C$75:$M$84,4,FALSE))</f>
        <v/>
      </c>
      <c r="N32" s="232" t="str">
        <f>IF(A32="","",VLOOKUP(A32,ISDN2!$C$75:$M$84,5,FALSE))</f>
        <v/>
      </c>
      <c r="O32" s="241" t="str">
        <f>IF(A32="","",VLOOKUP(A32,ISDN2!$C$75:$M$84,6,FALSE))</f>
        <v/>
      </c>
      <c r="P32" s="242"/>
      <c r="Q32" s="241" t="str">
        <f>IF(A32="","",VLOOKUP(A32,ISDN2!$C$75:$M$84,7,FALSE))</f>
        <v/>
      </c>
      <c r="R32" s="232" t="str">
        <f>IF(A32="","",VLOOKUP(A32,ISDN2!$C$75:$M$84,9,FALSE))</f>
        <v/>
      </c>
      <c r="S32" s="232" t="str">
        <f>IF(A32="","",VLOOKUP(A32,ISDN2!$C$75:$M$84,10,FALSE))</f>
        <v/>
      </c>
      <c r="T32" s="232" t="str">
        <f>IF(A32="","",VLOOKUP(A32,ISDN2!$C$75:$M$84,11,FALSE))</f>
        <v/>
      </c>
      <c r="U32" s="232" t="str">
        <f>IF(A32="","",VLOOKUP(A32,ISDN2!$C$75:$M$84,12,FALSE))</f>
        <v/>
      </c>
      <c r="V32" s="259" t="str">
        <f>IF(A32="","",VLOOKUP(A32,ISDN2!$C$94:$K$113,5,FALSE))</f>
        <v/>
      </c>
      <c r="W32" s="260"/>
      <c r="X32" s="260"/>
      <c r="Y32" s="261"/>
    </row>
    <row r="33" spans="1:25" ht="17.25" customHeight="1" x14ac:dyDescent="0.25">
      <c r="A33" s="132" t="str">
        <f>ISDN2!AE164</f>
        <v/>
      </c>
      <c r="B33" s="258"/>
      <c r="C33" s="228"/>
      <c r="D33" s="221"/>
      <c r="E33" s="222"/>
      <c r="F33" s="228"/>
      <c r="G33" s="38" t="str">
        <f>IF(A33="","",VLOOKUP(A33,ISDN2!$B$94:$K$113,3,FALSE))</f>
        <v/>
      </c>
      <c r="H33" s="230"/>
      <c r="I33" s="226"/>
      <c r="J33" s="230"/>
      <c r="K33" s="233"/>
      <c r="L33" s="233"/>
      <c r="M33" s="233"/>
      <c r="N33" s="233"/>
      <c r="O33" s="243"/>
      <c r="P33" s="244"/>
      <c r="Q33" s="243"/>
      <c r="R33" s="233"/>
      <c r="S33" s="233"/>
      <c r="T33" s="233"/>
      <c r="U33" s="233"/>
      <c r="V33" s="262"/>
      <c r="W33" s="263"/>
      <c r="X33" s="263"/>
      <c r="Y33" s="264"/>
    </row>
    <row r="34" spans="1:25" ht="17.25" customHeight="1" x14ac:dyDescent="0.25">
      <c r="A34" s="132" t="str">
        <f>ISDN2!AE165</f>
        <v/>
      </c>
      <c r="B34" s="257" t="str">
        <f>IF(A34="","",VLOOKUP(A34,ISDN2!$B$94:$K$113,8,FALSE))</f>
        <v/>
      </c>
      <c r="C34" s="227" t="str">
        <f>IF(A34="","",VLOOKUP(A34,ISDN2!$B$94:$K$113,2,FALSE))</f>
        <v/>
      </c>
      <c r="D34" s="219" t="str">
        <f>IF(A34="","",VLOOKUP(A34,ISDN2!$C$20:$P$29,2,FALSE))</f>
        <v/>
      </c>
      <c r="E34" s="220"/>
      <c r="F34" s="227" t="str">
        <f>IF(A34="","",VLOOKUP(A34,ISDN2!$C$20:$P$29,4,FALSE))</f>
        <v/>
      </c>
      <c r="G34" s="38" t="str">
        <f>IF(A34="","",VLOOKUP(A34,ISDN2!$B$94:$K$113,3,FALSE))</f>
        <v/>
      </c>
      <c r="H34" s="229" t="str">
        <f>IF(A34="","",VLOOKUP(A34,ISDN2!$C$94:$K$113,3,FALSE))</f>
        <v/>
      </c>
      <c r="I34" s="225" t="str">
        <f>IF(A34="","",VLOOKUP(A34,ISDN2!$C$94:$K$113,4,FALSE))</f>
        <v/>
      </c>
      <c r="J34" s="229" t="str">
        <f>IF(A34="","",VLOOKUP(A34,ISDN2!C34:O45,6,FALSE))</f>
        <v/>
      </c>
      <c r="K34" s="232" t="str">
        <f>IF(A34="","",VLOOKUP(A34,ISDN2!$C$75:$M$84,2,FALSE))</f>
        <v/>
      </c>
      <c r="L34" s="232" t="str">
        <f>IF(A34="","",VLOOKUP(A34,ISDN2!$C$75:$M$84,3,FALSE))</f>
        <v/>
      </c>
      <c r="M34" s="232" t="str">
        <f>IF(A34="","",VLOOKUP(A34,ISDN2!$C$75:$M$84,4,FALSE))</f>
        <v/>
      </c>
      <c r="N34" s="232" t="str">
        <f>IF(A34="","",VLOOKUP(A34,ISDN2!$C$75:$M$84,5,FALSE))</f>
        <v/>
      </c>
      <c r="O34" s="241" t="str">
        <f>IF(A34="","",VLOOKUP(A34,ISDN2!$C$75:$M$84,6,FALSE))</f>
        <v/>
      </c>
      <c r="P34" s="242"/>
      <c r="Q34" s="241" t="str">
        <f>IF(A34="","",VLOOKUP(A34,ISDN2!$C$75:$M$84,7,FALSE))</f>
        <v/>
      </c>
      <c r="R34" s="232" t="str">
        <f>IF(A34="","",VLOOKUP(A34,ISDN2!$C$75:$M$84,9,FALSE))</f>
        <v/>
      </c>
      <c r="S34" s="232" t="str">
        <f>IF(A34="","",VLOOKUP(A34,ISDN2!$C$75:$M$84,10,FALSE))</f>
        <v/>
      </c>
      <c r="T34" s="232" t="str">
        <f>IF(A34="","",VLOOKUP(A34,ISDN2!$C$75:$M$84,11,FALSE))</f>
        <v/>
      </c>
      <c r="U34" s="232" t="str">
        <f>IF(A34="","",VLOOKUP(A34,ISDN2!$C$75:$M$84,12,FALSE))</f>
        <v/>
      </c>
      <c r="V34" s="259" t="str">
        <f>IF(A34="","",VLOOKUP(A34,ISDN2!$C$94:$K$113,5,FALSE))</f>
        <v/>
      </c>
      <c r="W34" s="260"/>
      <c r="X34" s="260"/>
      <c r="Y34" s="261"/>
    </row>
    <row r="35" spans="1:25" ht="17.25" customHeight="1" x14ac:dyDescent="0.25">
      <c r="A35" s="132" t="str">
        <f>ISDN2!AE166</f>
        <v/>
      </c>
      <c r="B35" s="258"/>
      <c r="C35" s="228"/>
      <c r="D35" s="221"/>
      <c r="E35" s="222"/>
      <c r="F35" s="228"/>
      <c r="G35" s="38" t="str">
        <f>IF(A35="","",VLOOKUP(A35,ISDN2!$B$94:$K$113,3,FALSE))</f>
        <v/>
      </c>
      <c r="H35" s="230"/>
      <c r="I35" s="226"/>
      <c r="J35" s="230"/>
      <c r="K35" s="233"/>
      <c r="L35" s="233"/>
      <c r="M35" s="233"/>
      <c r="N35" s="233"/>
      <c r="O35" s="243"/>
      <c r="P35" s="244"/>
      <c r="Q35" s="243"/>
      <c r="R35" s="233"/>
      <c r="S35" s="233"/>
      <c r="T35" s="233"/>
      <c r="U35" s="233"/>
      <c r="V35" s="262"/>
      <c r="W35" s="263"/>
      <c r="X35" s="263"/>
      <c r="Y35" s="264"/>
    </row>
    <row r="36" spans="1:25" ht="17.25" customHeight="1" x14ac:dyDescent="0.25">
      <c r="A36" s="132" t="str">
        <f>ISDN2!AE167</f>
        <v/>
      </c>
      <c r="B36" s="257" t="str">
        <f>IF(A36="","",VLOOKUP(A36,ISDN2!$B$94:$K$113,8,FALSE))</f>
        <v/>
      </c>
      <c r="C36" s="227" t="str">
        <f>IF(A36="","",VLOOKUP(A36,ISDN2!$B$94:$K$113,2,FALSE))</f>
        <v/>
      </c>
      <c r="D36" s="219" t="str">
        <f>IF(A36="","",VLOOKUP(A36,ISDN2!$C$20:$P$29,2,FALSE))</f>
        <v/>
      </c>
      <c r="E36" s="220"/>
      <c r="F36" s="227" t="str">
        <f>IF(A36="","",VLOOKUP(A36,ISDN2!$C$20:$P$29,4,FALSE))</f>
        <v/>
      </c>
      <c r="G36" s="38" t="str">
        <f>IF(A36="","",VLOOKUP(A36,ISDN2!$B$94:$K$113,3,FALSE))</f>
        <v/>
      </c>
      <c r="H36" s="229" t="str">
        <f>IF(A36="","",VLOOKUP(A36,ISDN2!$C$94:$K$113,3,FALSE))</f>
        <v/>
      </c>
      <c r="I36" s="225" t="str">
        <f>IF(A36="","",VLOOKUP(A36,ISDN2!$C$94:$K$113,4,FALSE))</f>
        <v/>
      </c>
      <c r="J36" s="229" t="str">
        <f>IF(A36="","",VLOOKUP(A36,ISDN2!C36:O47,6,FALSE))</f>
        <v/>
      </c>
      <c r="K36" s="232" t="str">
        <f>IF(A36="","",VLOOKUP(A36,ISDN2!$C$75:$M$84,2,FALSE))</f>
        <v/>
      </c>
      <c r="L36" s="232" t="str">
        <f>IF(A36="","",VLOOKUP(A36,ISDN2!$C$75:$M$84,3,FALSE))</f>
        <v/>
      </c>
      <c r="M36" s="232" t="str">
        <f>IF(A36="","",VLOOKUP(A36,ISDN2!$C$75:$M$84,4,FALSE))</f>
        <v/>
      </c>
      <c r="N36" s="232" t="str">
        <f>IF(A36="","",VLOOKUP(A36,ISDN2!$C$75:$M$84,5,FALSE))</f>
        <v/>
      </c>
      <c r="O36" s="241" t="str">
        <f>IF(A36="","",VLOOKUP(A36,ISDN2!$C$75:$M$84,6,FALSE))</f>
        <v/>
      </c>
      <c r="P36" s="242"/>
      <c r="Q36" s="241" t="str">
        <f>IF(A36="","",VLOOKUP(A36,ISDN2!$C$75:$M$84,7,FALSE))</f>
        <v/>
      </c>
      <c r="R36" s="232" t="str">
        <f>IF(A36="","",VLOOKUP(A36,ISDN2!$C$75:$M$84,9,FALSE))</f>
        <v/>
      </c>
      <c r="S36" s="232" t="str">
        <f>IF(A36="","",VLOOKUP(A36,ISDN2!$C$75:$M$84,10,FALSE))</f>
        <v/>
      </c>
      <c r="T36" s="232" t="str">
        <f>IF(A36="","",VLOOKUP(A36,ISDN2!$C$75:$M$84,11,FALSE))</f>
        <v/>
      </c>
      <c r="U36" s="232" t="str">
        <f>IF(A36="","",VLOOKUP(A36,ISDN2!$C$75:$M$84,12,FALSE))</f>
        <v/>
      </c>
      <c r="V36" s="259" t="str">
        <f>IF(A36="","",VLOOKUP(A36,ISDN2!$C$94:$K$113,5,FALSE))</f>
        <v/>
      </c>
      <c r="W36" s="260"/>
      <c r="X36" s="260"/>
      <c r="Y36" s="261"/>
    </row>
    <row r="37" spans="1:25" ht="17.25" customHeight="1" x14ac:dyDescent="0.25">
      <c r="A37" s="132" t="str">
        <f>ISDN2!AE168</f>
        <v/>
      </c>
      <c r="B37" s="258"/>
      <c r="C37" s="228"/>
      <c r="D37" s="221"/>
      <c r="E37" s="222"/>
      <c r="F37" s="228"/>
      <c r="G37" s="38" t="str">
        <f>IF(A37="","",VLOOKUP(A37,ISDN2!$B$94:$K$113,3,FALSE))</f>
        <v/>
      </c>
      <c r="H37" s="230"/>
      <c r="I37" s="226"/>
      <c r="J37" s="230"/>
      <c r="K37" s="233"/>
      <c r="L37" s="233"/>
      <c r="M37" s="233"/>
      <c r="N37" s="233"/>
      <c r="O37" s="243"/>
      <c r="P37" s="244"/>
      <c r="Q37" s="243"/>
      <c r="R37" s="233"/>
      <c r="S37" s="233"/>
      <c r="T37" s="233"/>
      <c r="U37" s="233"/>
      <c r="V37" s="262"/>
      <c r="W37" s="263"/>
      <c r="X37" s="263"/>
      <c r="Y37" s="264"/>
    </row>
    <row r="38" spans="1:25" ht="17.25" customHeight="1" x14ac:dyDescent="0.25">
      <c r="A38" s="132" t="str">
        <f>ISDN2!AE169</f>
        <v/>
      </c>
      <c r="B38" s="257" t="str">
        <f>IF(A38="","",VLOOKUP(A38,ISDN2!$B$94:$K$113,8,FALSE))</f>
        <v/>
      </c>
      <c r="C38" s="227" t="str">
        <f>IF(A38="","",VLOOKUP(A38,ISDN2!$B$94:$K$113,2,FALSE))</f>
        <v/>
      </c>
      <c r="D38" s="219" t="str">
        <f>IF(A38="","",VLOOKUP(A38,ISDN2!$C$20:$P$29,2,FALSE))</f>
        <v/>
      </c>
      <c r="E38" s="220"/>
      <c r="F38" s="227" t="str">
        <f>IF(A38="","",VLOOKUP(A38,ISDN2!$C$20:$P$29,4,FALSE))</f>
        <v/>
      </c>
      <c r="G38" s="38" t="str">
        <f>IF(A38="","",VLOOKUP(A38,ISDN2!$B$94:$K$113,3,FALSE))</f>
        <v/>
      </c>
      <c r="H38" s="229" t="str">
        <f>IF(A38="","",VLOOKUP(A38,ISDN2!$C$94:$K$113,3,FALSE))</f>
        <v/>
      </c>
      <c r="I38" s="225" t="str">
        <f>IF(A38="","",VLOOKUP(A38,ISDN2!$C$94:$K$113,4,FALSE))</f>
        <v/>
      </c>
      <c r="J38" s="229" t="str">
        <f>IF(A38="","",VLOOKUP(A38,ISDN2!C38:O49,6,FALSE))</f>
        <v/>
      </c>
      <c r="K38" s="232" t="str">
        <f>IF(A38="","",VLOOKUP(A38,ISDN2!$C$75:$M$84,2,FALSE))</f>
        <v/>
      </c>
      <c r="L38" s="232" t="str">
        <f>IF(A38="","",VLOOKUP(A38,ISDN2!$C$75:$M$84,3,FALSE))</f>
        <v/>
      </c>
      <c r="M38" s="232" t="str">
        <f>IF(A38="","",VLOOKUP(A38,ISDN2!$C$75:$M$84,4,FALSE))</f>
        <v/>
      </c>
      <c r="N38" s="232" t="str">
        <f>IF(A38="","",VLOOKUP(A38,ISDN2!$C$75:$M$84,5,FALSE))</f>
        <v/>
      </c>
      <c r="O38" s="241" t="str">
        <f>IF(A38="","",VLOOKUP(A38,ISDN2!$C$75:$M$84,6,FALSE))</f>
        <v/>
      </c>
      <c r="P38" s="242"/>
      <c r="Q38" s="241" t="str">
        <f>IF(A38="","",VLOOKUP(A38,ISDN2!$C$75:$M$84,7,FALSE))</f>
        <v/>
      </c>
      <c r="R38" s="232" t="str">
        <f>IF(A38="","",VLOOKUP(A38,ISDN2!$C$75:$M$84,9,FALSE))</f>
        <v/>
      </c>
      <c r="S38" s="232" t="str">
        <f>IF(A38="","",VLOOKUP(A38,ISDN2!$C$75:$M$84,10,FALSE))</f>
        <v/>
      </c>
      <c r="T38" s="232" t="str">
        <f>IF(A38="","",VLOOKUP(A38,ISDN2!$C$75:$M$84,11,FALSE))</f>
        <v/>
      </c>
      <c r="U38" s="232" t="str">
        <f>IF(A38="","",VLOOKUP(A38,ISDN2!$C$75:$M$84,12,FALSE))</f>
        <v/>
      </c>
      <c r="V38" s="259" t="str">
        <f>IF(A38="","",VLOOKUP(A38,ISDN2!$C$94:$K$113,5,FALSE))</f>
        <v/>
      </c>
      <c r="W38" s="260"/>
      <c r="X38" s="260"/>
      <c r="Y38" s="261"/>
    </row>
    <row r="39" spans="1:25" ht="17.25" customHeight="1" x14ac:dyDescent="0.25">
      <c r="A39" s="132" t="str">
        <f>ISDN2!AE170</f>
        <v/>
      </c>
      <c r="B39" s="258"/>
      <c r="C39" s="228"/>
      <c r="D39" s="221"/>
      <c r="E39" s="222"/>
      <c r="F39" s="228"/>
      <c r="G39" s="38" t="str">
        <f>IF(A39="","",VLOOKUP(A39,ISDN2!$B$94:$K$113,3,FALSE))</f>
        <v/>
      </c>
      <c r="H39" s="230"/>
      <c r="I39" s="226"/>
      <c r="J39" s="230"/>
      <c r="K39" s="233"/>
      <c r="L39" s="233"/>
      <c r="M39" s="233"/>
      <c r="N39" s="233"/>
      <c r="O39" s="243"/>
      <c r="P39" s="244"/>
      <c r="Q39" s="243"/>
      <c r="R39" s="233"/>
      <c r="S39" s="233"/>
      <c r="T39" s="233"/>
      <c r="U39" s="233"/>
      <c r="V39" s="262"/>
      <c r="W39" s="263"/>
      <c r="X39" s="263"/>
      <c r="Y39" s="264"/>
    </row>
    <row r="40" spans="1:25" ht="17.25" customHeight="1" x14ac:dyDescent="0.25">
      <c r="A40" s="132" t="str">
        <f>ISDN2!AE171</f>
        <v/>
      </c>
      <c r="B40" s="257" t="str">
        <f>IF(A40="","",VLOOKUP(A40,ISDN2!$B$94:$K$113,8,FALSE))</f>
        <v/>
      </c>
      <c r="C40" s="227" t="str">
        <f>IF(A40="","",VLOOKUP(A40,ISDN2!$B$94:$K$113,2,FALSE))</f>
        <v/>
      </c>
      <c r="D40" s="219" t="str">
        <f>IF(A40="","",VLOOKUP(A40,ISDN2!$C$20:$P$29,2,FALSE))</f>
        <v/>
      </c>
      <c r="E40" s="220"/>
      <c r="F40" s="227" t="str">
        <f>IF(A40="","",VLOOKUP(A40,ISDN2!$C$20:$P$29,4,FALSE))</f>
        <v/>
      </c>
      <c r="G40" s="38" t="str">
        <f>IF(A40="","",VLOOKUP(A40,ISDN2!$B$94:$K$113,3,FALSE))</f>
        <v/>
      </c>
      <c r="H40" s="229" t="str">
        <f>IF(A40="","",VLOOKUP(A40,ISDN2!$C$94:$K$113,3,FALSE))</f>
        <v/>
      </c>
      <c r="I40" s="225" t="str">
        <f>IF(A40="","",VLOOKUP(A40,ISDN2!$C$94:$K$113,4,FALSE))</f>
        <v/>
      </c>
      <c r="J40" s="229" t="str">
        <f>IF(A40="","",VLOOKUP(A40,ISDN2!C40:O51,6,FALSE))</f>
        <v/>
      </c>
      <c r="K40" s="232" t="str">
        <f>IF(A40="","",VLOOKUP(A40,ISDN2!$C$75:$M$84,2,FALSE))</f>
        <v/>
      </c>
      <c r="L40" s="232" t="str">
        <f>IF(A40="","",VLOOKUP(A40,ISDN2!$C$75:$M$84,3,FALSE))</f>
        <v/>
      </c>
      <c r="M40" s="232" t="str">
        <f>IF(A40="","",VLOOKUP(A40,ISDN2!$C$75:$M$84,4,FALSE))</f>
        <v/>
      </c>
      <c r="N40" s="232" t="str">
        <f>IF(A40="","",VLOOKUP(A40,ISDN2!$C$75:$M$84,5,FALSE))</f>
        <v/>
      </c>
      <c r="O40" s="241" t="str">
        <f>IF(A40="","",VLOOKUP(A40,ISDN2!$C$75:$M$84,6,FALSE))</f>
        <v/>
      </c>
      <c r="P40" s="242"/>
      <c r="Q40" s="241" t="str">
        <f>IF(A40="","",VLOOKUP(A40,ISDN2!$C$75:$M$84,7,FALSE))</f>
        <v/>
      </c>
      <c r="R40" s="232" t="str">
        <f>IF(A40="","",VLOOKUP(A40,ISDN2!$C$75:$M$84,9,FALSE))</f>
        <v/>
      </c>
      <c r="S40" s="232" t="str">
        <f>IF(A40="","",VLOOKUP(A40,ISDN2!$C$75:$M$84,10,FALSE))</f>
        <v/>
      </c>
      <c r="T40" s="232" t="str">
        <f>IF(A40="","",VLOOKUP(A40,ISDN2!$C$75:$M$84,11,FALSE))</f>
        <v/>
      </c>
      <c r="U40" s="232" t="str">
        <f>IF(A40="","",VLOOKUP(A40,ISDN2!$C$75:$M$84,12,FALSE))</f>
        <v/>
      </c>
      <c r="V40" s="259" t="str">
        <f>IF(A40="","",VLOOKUP(A40,ISDN2!$C$94:$K$113,5,FALSE))</f>
        <v/>
      </c>
      <c r="W40" s="260"/>
      <c r="X40" s="260"/>
      <c r="Y40" s="261"/>
    </row>
    <row r="41" spans="1:25" ht="17.25" customHeight="1" x14ac:dyDescent="0.25">
      <c r="A41" s="132" t="str">
        <f>ISDN2!AE172</f>
        <v/>
      </c>
      <c r="B41" s="258"/>
      <c r="C41" s="228"/>
      <c r="D41" s="221"/>
      <c r="E41" s="222"/>
      <c r="F41" s="228"/>
      <c r="G41" s="38" t="str">
        <f>IF(A41="","",VLOOKUP(A41,ISDN2!$B$94:$K$113,3,FALSE))</f>
        <v/>
      </c>
      <c r="H41" s="230"/>
      <c r="I41" s="226"/>
      <c r="J41" s="230"/>
      <c r="K41" s="233"/>
      <c r="L41" s="233"/>
      <c r="M41" s="233"/>
      <c r="N41" s="233"/>
      <c r="O41" s="243"/>
      <c r="P41" s="244"/>
      <c r="Q41" s="243"/>
      <c r="R41" s="233"/>
      <c r="S41" s="233"/>
      <c r="T41" s="233"/>
      <c r="U41" s="233"/>
      <c r="V41" s="262"/>
      <c r="W41" s="263"/>
      <c r="X41" s="263"/>
      <c r="Y41" s="264"/>
    </row>
    <row r="42" spans="1:25" ht="17.25" customHeight="1" x14ac:dyDescent="0.25">
      <c r="A42" s="132" t="str">
        <f>ISDN2!AE173</f>
        <v/>
      </c>
      <c r="B42" s="257" t="str">
        <f>IF(A42="","",VLOOKUP(A42,ISDN2!$B$94:$K$113,8,FALSE))</f>
        <v/>
      </c>
      <c r="C42" s="227" t="str">
        <f>IF(A42="","",VLOOKUP(A42,ISDN2!$B$94:$K$113,2,FALSE))</f>
        <v/>
      </c>
      <c r="D42" s="219" t="str">
        <f>IF(A42="","",VLOOKUP(A42,ISDN2!$C$20:$P$29,2,FALSE))</f>
        <v/>
      </c>
      <c r="E42" s="220"/>
      <c r="F42" s="227" t="str">
        <f>IF(A42="","",VLOOKUP(A42,ISDN2!$C$20:$P$29,4,FALSE))</f>
        <v/>
      </c>
      <c r="G42" s="38" t="str">
        <f>IF(A42="","",VLOOKUP(A42,ISDN2!$B$94:$K$113,3,FALSE))</f>
        <v/>
      </c>
      <c r="H42" s="229" t="str">
        <f>IF(A42="","",VLOOKUP(A42,ISDN2!$C$94:$K$113,3,FALSE))</f>
        <v/>
      </c>
      <c r="I42" s="225" t="str">
        <f>IF(A42="","",VLOOKUP(A42,ISDN2!$C$94:$K$113,4,FALSE))</f>
        <v/>
      </c>
      <c r="J42" s="229" t="str">
        <f>IF(A42="","",VLOOKUP(A42,ISDN2!C42:O53,6,FALSE))</f>
        <v/>
      </c>
      <c r="K42" s="232" t="str">
        <f>IF(A42="","",VLOOKUP(A42,ISDN2!$C$75:$M$84,2,FALSE))</f>
        <v/>
      </c>
      <c r="L42" s="232" t="str">
        <f>IF(A42="","",VLOOKUP(A42,ISDN2!$C$75:$M$84,3,FALSE))</f>
        <v/>
      </c>
      <c r="M42" s="232" t="str">
        <f>IF(A42="","",VLOOKUP(A42,ISDN2!$C$75:$M$84,4,FALSE))</f>
        <v/>
      </c>
      <c r="N42" s="232" t="str">
        <f>IF(A42="","",VLOOKUP(A42,ISDN2!$C$75:$M$84,5,FALSE))</f>
        <v/>
      </c>
      <c r="O42" s="241" t="str">
        <f>IF(A42="","",VLOOKUP(A42,ISDN2!$C$75:$M$84,6,FALSE))</f>
        <v/>
      </c>
      <c r="P42" s="242"/>
      <c r="Q42" s="241" t="str">
        <f>IF(A42="","",VLOOKUP(A42,ISDN2!$C$75:$M$84,7,FALSE))</f>
        <v/>
      </c>
      <c r="R42" s="232" t="str">
        <f>IF(A42="","",VLOOKUP(A42,ISDN2!$C$75:$M$84,9,FALSE))</f>
        <v/>
      </c>
      <c r="S42" s="232" t="str">
        <f>IF(A42="","",VLOOKUP(A42,ISDN2!$C$75:$M$84,10,FALSE))</f>
        <v/>
      </c>
      <c r="T42" s="232" t="str">
        <f>IF(A42="","",VLOOKUP(A42,ISDN2!$C$75:$M$84,11,FALSE))</f>
        <v/>
      </c>
      <c r="U42" s="232" t="str">
        <f>IF(A42="","",VLOOKUP(A42,ISDN2!$C$75:$M$84,12,FALSE))</f>
        <v/>
      </c>
      <c r="V42" s="259" t="str">
        <f>IF(A42="","",VLOOKUP(A42,ISDN2!$C$94:$K$113,5,FALSE))</f>
        <v/>
      </c>
      <c r="W42" s="260"/>
      <c r="X42" s="260"/>
      <c r="Y42" s="261"/>
    </row>
    <row r="43" spans="1:25" ht="17.25" customHeight="1" x14ac:dyDescent="0.25">
      <c r="A43" s="132" t="str">
        <f>ISDN2!AE174</f>
        <v/>
      </c>
      <c r="B43" s="258"/>
      <c r="C43" s="228"/>
      <c r="D43" s="221"/>
      <c r="E43" s="222"/>
      <c r="F43" s="228"/>
      <c r="G43" s="38" t="str">
        <f>IF(A43="","",VLOOKUP(A43,ISDN2!$B$94:$K$113,3,FALSE))</f>
        <v/>
      </c>
      <c r="H43" s="230"/>
      <c r="I43" s="226"/>
      <c r="J43" s="230"/>
      <c r="K43" s="233"/>
      <c r="L43" s="233"/>
      <c r="M43" s="233"/>
      <c r="N43" s="233"/>
      <c r="O43" s="243"/>
      <c r="P43" s="244"/>
      <c r="Q43" s="243"/>
      <c r="R43" s="233"/>
      <c r="S43" s="233"/>
      <c r="T43" s="233"/>
      <c r="U43" s="233"/>
      <c r="V43" s="262"/>
      <c r="W43" s="263"/>
      <c r="X43" s="263"/>
      <c r="Y43" s="264"/>
    </row>
    <row r="44" spans="1:25" ht="17.25" customHeight="1" x14ac:dyDescent="0.25">
      <c r="A44" s="132" t="str">
        <f>ISDN2!AE175</f>
        <v/>
      </c>
      <c r="B44" s="257" t="str">
        <f>IF(A44="","",VLOOKUP(A44,ISDN2!$B$94:$K$113,8,FALSE))</f>
        <v/>
      </c>
      <c r="C44" s="227" t="str">
        <f>IF(A44="","",VLOOKUP(A44,ISDN2!$B$94:$K$113,2,FALSE))</f>
        <v/>
      </c>
      <c r="D44" s="219" t="str">
        <f>IF(A44="","",VLOOKUP(A44,ISDN2!$C$20:$P$29,2,FALSE))</f>
        <v/>
      </c>
      <c r="E44" s="220"/>
      <c r="F44" s="227" t="str">
        <f>IF(A44="","",VLOOKUP(A44,ISDN2!$C$20:$P$29,4,FALSE))</f>
        <v/>
      </c>
      <c r="G44" s="38" t="str">
        <f>IF(A44="","",VLOOKUP(A44,ISDN2!$B$94:$K$113,3,FALSE))</f>
        <v/>
      </c>
      <c r="H44" s="229" t="str">
        <f>IF(A44="","",VLOOKUP(A44,ISDN2!$C$94:$K$113,3,FALSE))</f>
        <v/>
      </c>
      <c r="I44" s="225" t="str">
        <f>IF(A44="","",VLOOKUP(A44,ISDN2!$C$94:$K$113,4,FALSE))</f>
        <v/>
      </c>
      <c r="J44" s="229" t="str">
        <f>IF(A44="","",VLOOKUP(A44,ISDN2!C44:O55,6,FALSE))</f>
        <v/>
      </c>
      <c r="K44" s="232" t="str">
        <f>IF(A44="","",VLOOKUP(A44,ISDN2!$C$75:$M$84,2,FALSE))</f>
        <v/>
      </c>
      <c r="L44" s="232" t="str">
        <f>IF(A44="","",VLOOKUP(A44,ISDN2!$C$75:$M$84,3,FALSE))</f>
        <v/>
      </c>
      <c r="M44" s="232" t="str">
        <f>IF(A44="","",VLOOKUP(A44,ISDN2!$C$75:$M$84,4,FALSE))</f>
        <v/>
      </c>
      <c r="N44" s="232" t="str">
        <f>IF(A44="","",VLOOKUP(A44,ISDN2!$C$75:$M$84,5,FALSE))</f>
        <v/>
      </c>
      <c r="O44" s="241" t="str">
        <f>IF(A44="","",VLOOKUP(A44,ISDN2!$C$75:$M$84,6,FALSE))</f>
        <v/>
      </c>
      <c r="P44" s="242"/>
      <c r="Q44" s="241" t="str">
        <f>IF(A44="","",VLOOKUP(A44,ISDN2!$C$75:$M$84,7,FALSE))</f>
        <v/>
      </c>
      <c r="R44" s="232" t="str">
        <f>IF(A44="","",VLOOKUP(A44,ISDN2!$C$75:$M$84,9,FALSE))</f>
        <v/>
      </c>
      <c r="S44" s="232" t="str">
        <f>IF(A44="","",VLOOKUP(A44,ISDN2!$C$75:$M$84,10,FALSE))</f>
        <v/>
      </c>
      <c r="T44" s="232" t="str">
        <f>IF(A44="","",VLOOKUP(A44,ISDN2!$C$75:$M$84,11,FALSE))</f>
        <v/>
      </c>
      <c r="U44" s="232" t="str">
        <f>IF(A44="","",VLOOKUP(A44,ISDN2!$C$75:$M$84,12,FALSE))</f>
        <v/>
      </c>
      <c r="V44" s="259" t="str">
        <f>IF(A44="","",VLOOKUP(A44,ISDN2!$C$94:$K$113,5,FALSE))</f>
        <v/>
      </c>
      <c r="W44" s="260"/>
      <c r="X44" s="260"/>
      <c r="Y44" s="261"/>
    </row>
    <row r="45" spans="1:25" ht="17.25" customHeight="1" x14ac:dyDescent="0.25">
      <c r="A45" s="132" t="str">
        <f>ISDN2!AE176</f>
        <v/>
      </c>
      <c r="B45" s="258"/>
      <c r="C45" s="228"/>
      <c r="D45" s="221"/>
      <c r="E45" s="222"/>
      <c r="F45" s="228"/>
      <c r="G45" s="38" t="str">
        <f>IF(A45="","",VLOOKUP(A45,ISDN2!$B$94:$K$113,3,FALSE))</f>
        <v/>
      </c>
      <c r="H45" s="230"/>
      <c r="I45" s="226"/>
      <c r="J45" s="230"/>
      <c r="K45" s="233"/>
      <c r="L45" s="233"/>
      <c r="M45" s="233"/>
      <c r="N45" s="233"/>
      <c r="O45" s="243"/>
      <c r="P45" s="244"/>
      <c r="Q45" s="243"/>
      <c r="R45" s="233"/>
      <c r="S45" s="233"/>
      <c r="T45" s="233"/>
      <c r="U45" s="233"/>
      <c r="V45" s="262"/>
      <c r="W45" s="263"/>
      <c r="X45" s="263"/>
      <c r="Y45" s="264"/>
    </row>
    <row r="46" spans="1:25" ht="17.25" customHeight="1" x14ac:dyDescent="0.25">
      <c r="A46" s="132" t="str">
        <f>ISDN2!AE177</f>
        <v/>
      </c>
      <c r="B46" s="257" t="str">
        <f>IF(A46="","",VLOOKUP(A46,ISDN2!$B$94:$K$113,8,FALSE))</f>
        <v/>
      </c>
      <c r="C46" s="227" t="str">
        <f>IF(A46="","",VLOOKUP(A46,ISDN2!$B$94:$K$113,2,FALSE))</f>
        <v/>
      </c>
      <c r="D46" s="219" t="str">
        <f>IF(A46="","",VLOOKUP(A46,ISDN2!$C$20:$P$29,2,FALSE))</f>
        <v/>
      </c>
      <c r="E46" s="220"/>
      <c r="F46" s="227" t="str">
        <f>IF(A46="","",VLOOKUP(A46,ISDN2!$C$20:$P$29,4,FALSE))</f>
        <v/>
      </c>
      <c r="G46" s="38" t="str">
        <f>IF(A46="","",VLOOKUP(A46,ISDN2!$B$94:$K$113,3,FALSE))</f>
        <v/>
      </c>
      <c r="H46" s="229" t="str">
        <f>IF(A46="","",VLOOKUP(A46,ISDN2!$C$94:$K$113,3,FALSE))</f>
        <v/>
      </c>
      <c r="I46" s="225" t="str">
        <f>IF(A46="","",VLOOKUP(A46,ISDN2!$C$94:$K$113,4,FALSE))</f>
        <v/>
      </c>
      <c r="J46" s="229" t="str">
        <f>IF(A46="","",VLOOKUP(A46,ISDN2!C46:O57,6,FALSE))</f>
        <v/>
      </c>
      <c r="K46" s="232" t="str">
        <f>IF(A46="","",VLOOKUP(A46,ISDN2!$C$75:$M$84,2,FALSE))</f>
        <v/>
      </c>
      <c r="L46" s="232" t="str">
        <f>IF(A46="","",VLOOKUP(A46,ISDN2!$C$75:$M$84,3,FALSE))</f>
        <v/>
      </c>
      <c r="M46" s="232" t="str">
        <f>IF(A46="","",VLOOKUP(A46,ISDN2!$C$75:$M$84,4,FALSE))</f>
        <v/>
      </c>
      <c r="N46" s="232" t="str">
        <f>IF(A46="","",VLOOKUP(A46,ISDN2!$C$75:$M$84,5,FALSE))</f>
        <v/>
      </c>
      <c r="O46" s="241" t="str">
        <f>IF(A46="","",VLOOKUP(A46,ISDN2!$C$75:$M$84,6,FALSE))</f>
        <v/>
      </c>
      <c r="P46" s="242"/>
      <c r="Q46" s="241" t="str">
        <f>IF(A46="","",VLOOKUP(A46,ISDN2!$C$75:$M$84,7,FALSE))</f>
        <v/>
      </c>
      <c r="R46" s="232" t="str">
        <f>IF(A46="","",VLOOKUP(A46,ISDN2!$C$75:$M$84,9,FALSE))</f>
        <v/>
      </c>
      <c r="S46" s="232" t="str">
        <f>IF(A46="","",VLOOKUP(A46,ISDN2!$C$75:$M$84,10,FALSE))</f>
        <v/>
      </c>
      <c r="T46" s="232" t="str">
        <f>IF(A46="","",VLOOKUP(A46,ISDN2!$C$75:$M$84,11,FALSE))</f>
        <v/>
      </c>
      <c r="U46" s="232" t="str">
        <f>IF(A46="","",VLOOKUP(A46,ISDN2!$C$75:$M$84,12,FALSE))</f>
        <v/>
      </c>
      <c r="V46" s="259" t="str">
        <f>IF(A46="","",VLOOKUP(A46,ISDN2!$C$94:$K$113,5,FALSE))</f>
        <v/>
      </c>
      <c r="W46" s="260"/>
      <c r="X46" s="260"/>
      <c r="Y46" s="261"/>
    </row>
    <row r="47" spans="1:25" ht="17.25" customHeight="1" x14ac:dyDescent="0.25">
      <c r="A47" s="132" t="str">
        <f>ISDN2!AE178</f>
        <v/>
      </c>
      <c r="B47" s="258"/>
      <c r="C47" s="228"/>
      <c r="D47" s="221"/>
      <c r="E47" s="222"/>
      <c r="F47" s="228"/>
      <c r="G47" s="38" t="str">
        <f>IF(A47="","",VLOOKUP(A47,ISDN2!$B$94:$K$113,3,FALSE))</f>
        <v/>
      </c>
      <c r="H47" s="230"/>
      <c r="I47" s="226"/>
      <c r="J47" s="230"/>
      <c r="K47" s="233"/>
      <c r="L47" s="233"/>
      <c r="M47" s="233"/>
      <c r="N47" s="233"/>
      <c r="O47" s="243"/>
      <c r="P47" s="244"/>
      <c r="Q47" s="243"/>
      <c r="R47" s="233"/>
      <c r="S47" s="233"/>
      <c r="T47" s="233"/>
      <c r="U47" s="233"/>
      <c r="V47" s="262"/>
      <c r="W47" s="263"/>
      <c r="X47" s="263"/>
      <c r="Y47" s="264"/>
    </row>
    <row r="48" spans="1:25" ht="17.25" customHeight="1" x14ac:dyDescent="0.25">
      <c r="A48" s="132" t="str">
        <f>ISDN2!AE179</f>
        <v/>
      </c>
      <c r="B48" s="257" t="str">
        <f>IF(A48="","",VLOOKUP(A48,ISDN2!$B$94:$K$113,8,FALSE))</f>
        <v/>
      </c>
      <c r="C48" s="227" t="str">
        <f>IF(A48="","",VLOOKUP(A48,ISDN2!$B$94:$K$113,2,FALSE))</f>
        <v/>
      </c>
      <c r="D48" s="219" t="str">
        <f>IF(A48="","",VLOOKUP(A48,ISDN2!$C$20:$P$29,2,FALSE))</f>
        <v/>
      </c>
      <c r="E48" s="220"/>
      <c r="F48" s="227" t="str">
        <f>IF(A48="","",VLOOKUP(A48,ISDN2!$C$20:$P$29,4,FALSE))</f>
        <v/>
      </c>
      <c r="G48" s="38" t="str">
        <f>IF(A48="","",VLOOKUP(A48,ISDN2!$B$94:$K$113,3,FALSE))</f>
        <v/>
      </c>
      <c r="H48" s="229" t="str">
        <f>IF(A48="","",VLOOKUP(A48,ISDN2!$C$94:$K$113,3,FALSE))</f>
        <v/>
      </c>
      <c r="I48" s="225" t="str">
        <f>IF(A48="","",VLOOKUP(A48,ISDN2!$C$94:$K$113,4,FALSE))</f>
        <v/>
      </c>
      <c r="J48" s="229" t="str">
        <f>IF(A48="","",VLOOKUP(A48,ISDN2!C48:O71,6,FALSE))</f>
        <v/>
      </c>
      <c r="K48" s="232" t="str">
        <f>IF(A48="","",VLOOKUP(A48,ISDN2!$C$75:$M$84,2,FALSE))</f>
        <v/>
      </c>
      <c r="L48" s="232" t="str">
        <f>IF(A48="","",VLOOKUP(A48,ISDN2!$C$75:$M$84,3,FALSE))</f>
        <v/>
      </c>
      <c r="M48" s="232" t="str">
        <f>IF(A48="","",VLOOKUP(A48,ISDN2!$C$75:$M$84,4,FALSE))</f>
        <v/>
      </c>
      <c r="N48" s="232" t="str">
        <f>IF(A48="","",VLOOKUP(A48,ISDN2!$C$75:$M$84,5,FALSE))</f>
        <v/>
      </c>
      <c r="O48" s="241" t="str">
        <f>IF(A48="","",VLOOKUP(A48,ISDN2!$C$75:$M$84,6,FALSE))</f>
        <v/>
      </c>
      <c r="P48" s="242"/>
      <c r="Q48" s="241" t="str">
        <f>IF(A48="","",VLOOKUP(A48,ISDN2!$C$75:$M$84,7,FALSE))</f>
        <v/>
      </c>
      <c r="R48" s="232" t="str">
        <f>IF(A48="","",VLOOKUP(A48,ISDN2!$C$75:$M$84,9,FALSE))</f>
        <v/>
      </c>
      <c r="S48" s="232" t="str">
        <f>IF(A48="","",VLOOKUP(A48,ISDN2!$C$75:$M$84,10,FALSE))</f>
        <v/>
      </c>
      <c r="T48" s="232" t="str">
        <f>IF(A48="","",VLOOKUP(A48,ISDN2!$C$75:$M$84,11,FALSE))</f>
        <v/>
      </c>
      <c r="U48" s="232" t="str">
        <f>IF(A48="","",VLOOKUP(A48,ISDN2!$C$75:$M$84,12,FALSE))</f>
        <v/>
      </c>
      <c r="V48" s="259" t="str">
        <f>IF(A48="","",VLOOKUP(A48,ISDN2!$C$94:$K$113,5,FALSE))</f>
        <v/>
      </c>
      <c r="W48" s="260"/>
      <c r="X48" s="260"/>
      <c r="Y48" s="261"/>
    </row>
    <row r="49" spans="1:41" ht="17.25" customHeight="1" x14ac:dyDescent="0.25">
      <c r="A49" s="132" t="str">
        <f>ISDN2!AE180</f>
        <v/>
      </c>
      <c r="B49" s="258"/>
      <c r="C49" s="228"/>
      <c r="D49" s="221"/>
      <c r="E49" s="222"/>
      <c r="F49" s="228"/>
      <c r="G49" s="38" t="str">
        <f>IF(A49="","",VLOOKUP(A49,ISDN2!$B$94:$K$113,3,FALSE))</f>
        <v/>
      </c>
      <c r="H49" s="230"/>
      <c r="I49" s="226"/>
      <c r="J49" s="230"/>
      <c r="K49" s="233"/>
      <c r="L49" s="233"/>
      <c r="M49" s="233"/>
      <c r="N49" s="233"/>
      <c r="O49" s="243"/>
      <c r="P49" s="244"/>
      <c r="Q49" s="243"/>
      <c r="R49" s="233"/>
      <c r="S49" s="233"/>
      <c r="T49" s="233"/>
      <c r="U49" s="233"/>
      <c r="V49" s="262"/>
      <c r="W49" s="263"/>
      <c r="X49" s="263"/>
      <c r="Y49" s="264"/>
    </row>
    <row r="50" spans="1:41" ht="17.25" customHeight="1" x14ac:dyDescent="0.25">
      <c r="A50" s="132" t="str">
        <f>ISDN2!AE181</f>
        <v/>
      </c>
      <c r="B50" s="257" t="str">
        <f>IF(A50="","",VLOOKUP(A50,ISDN2!$B$94:$K$113,8,FALSE))</f>
        <v/>
      </c>
      <c r="C50" s="227" t="str">
        <f>IF(A50="","",VLOOKUP(A50,ISDN2!$B$94:$K$113,2,FALSE))</f>
        <v/>
      </c>
      <c r="D50" s="219" t="str">
        <f>IF(A50="","",VLOOKUP(A50,ISDN2!$C$20:$P$29,2,FALSE))</f>
        <v/>
      </c>
      <c r="E50" s="220"/>
      <c r="F50" s="227" t="str">
        <f>IF(A50="","",VLOOKUP(A50,ISDN2!$C$20:$P$29,4,FALSE))</f>
        <v/>
      </c>
      <c r="G50" s="38" t="str">
        <f>IF(A50="","",VLOOKUP(A50,ISDN2!$B$94:$K$113,3,FALSE))</f>
        <v/>
      </c>
      <c r="H50" s="229" t="str">
        <f>IF(A50="","",VLOOKUP(A50,ISDN2!$C$94:$K$113,3,FALSE))</f>
        <v/>
      </c>
      <c r="I50" s="225" t="str">
        <f>IF(A50="","",VLOOKUP(A50,ISDN2!$C$94:$K$113,4,FALSE))</f>
        <v/>
      </c>
      <c r="J50" s="229" t="str">
        <f>IF(A50="","",VLOOKUP(A50,ISDN2!C50:O73,6,FALSE))</f>
        <v/>
      </c>
      <c r="K50" s="232" t="str">
        <f>IF(A50="","",VLOOKUP(A50,ISDN2!$C$75:$M$84,2,FALSE))</f>
        <v/>
      </c>
      <c r="L50" s="232" t="str">
        <f>IF(A50="","",VLOOKUP(A50,ISDN2!$C$75:$M$84,3,FALSE))</f>
        <v/>
      </c>
      <c r="M50" s="232" t="str">
        <f>IF(A50="","",VLOOKUP(A50,ISDN2!$C$75:$M$84,4,FALSE))</f>
        <v/>
      </c>
      <c r="N50" s="232" t="str">
        <f>IF(A50="","",VLOOKUP(A50,ISDN2!$C$75:$M$84,5,FALSE))</f>
        <v/>
      </c>
      <c r="O50" s="241" t="str">
        <f>IF(A50="","",VLOOKUP(A50,ISDN2!$C$75:$M$84,6,FALSE))</f>
        <v/>
      </c>
      <c r="P50" s="242"/>
      <c r="Q50" s="241" t="str">
        <f>IF(A50="","",VLOOKUP(A50,ISDN2!$C$75:$M$84,7,FALSE))</f>
        <v/>
      </c>
      <c r="R50" s="232" t="str">
        <f>IF(A50="","",VLOOKUP(A50,ISDN2!$C$75:$M$84,9,FALSE))</f>
        <v/>
      </c>
      <c r="S50" s="232" t="str">
        <f>IF(A50="","",VLOOKUP(A50,ISDN2!$C$75:$M$84,10,FALSE))</f>
        <v/>
      </c>
      <c r="T50" s="232" t="str">
        <f>IF(A50="","",VLOOKUP(A50,ISDN2!$C$75:$M$84,11,FALSE))</f>
        <v/>
      </c>
      <c r="U50" s="232" t="str">
        <f>IF(A50="","",VLOOKUP(A50,ISDN2!$C$75:$M$84,12,FALSE))</f>
        <v/>
      </c>
      <c r="V50" s="259" t="str">
        <f>IF(A50="","",VLOOKUP(A50,ISDN2!$C$94:$K$113,5,FALSE))</f>
        <v/>
      </c>
      <c r="W50" s="260"/>
      <c r="X50" s="260"/>
      <c r="Y50" s="261"/>
    </row>
    <row r="51" spans="1:41" ht="17.25" customHeight="1" x14ac:dyDescent="0.25">
      <c r="A51" s="132" t="str">
        <f>ISDN2!AE182</f>
        <v/>
      </c>
      <c r="B51" s="258"/>
      <c r="C51" s="228"/>
      <c r="D51" s="221"/>
      <c r="E51" s="222"/>
      <c r="F51" s="228"/>
      <c r="G51" s="38" t="str">
        <f>IF(A51="","",VLOOKUP(A51,ISDN2!$B$94:$K$113,3,FALSE))</f>
        <v/>
      </c>
      <c r="H51" s="230"/>
      <c r="I51" s="226"/>
      <c r="J51" s="230"/>
      <c r="K51" s="233"/>
      <c r="L51" s="233"/>
      <c r="M51" s="233"/>
      <c r="N51" s="233"/>
      <c r="O51" s="243"/>
      <c r="P51" s="244"/>
      <c r="Q51" s="243"/>
      <c r="R51" s="233"/>
      <c r="S51" s="233"/>
      <c r="T51" s="233"/>
      <c r="U51" s="233"/>
      <c r="V51" s="262"/>
      <c r="W51" s="263"/>
      <c r="X51" s="263"/>
      <c r="Y51" s="264"/>
    </row>
    <row r="52" spans="1:41" ht="3.75" customHeight="1" x14ac:dyDescent="0.3">
      <c r="C52" s="15"/>
      <c r="D52" s="15"/>
      <c r="E52" s="15"/>
      <c r="F52" s="15"/>
      <c r="G52" s="15"/>
      <c r="H52" s="15"/>
      <c r="I52" s="15"/>
      <c r="J52" s="15"/>
      <c r="K52" s="15"/>
      <c r="L52" s="15"/>
      <c r="M52" s="15"/>
      <c r="N52" s="15"/>
      <c r="O52" s="15"/>
      <c r="P52" s="15"/>
      <c r="Q52" s="15"/>
    </row>
    <row r="53" spans="1:41" ht="15.75" x14ac:dyDescent="0.3">
      <c r="S53" s="34" t="s">
        <v>14</v>
      </c>
      <c r="T53" s="40">
        <f>ISDN2!L86</f>
        <v>0</v>
      </c>
      <c r="U53" s="36">
        <f>ISDN2!M86</f>
        <v>0</v>
      </c>
    </row>
    <row r="56" spans="1:41" ht="16.5" customHeight="1" x14ac:dyDescent="0.25">
      <c r="B56" s="208" t="s">
        <v>179</v>
      </c>
      <c r="C56" s="209"/>
      <c r="D56" s="209"/>
      <c r="E56" s="209"/>
      <c r="F56" s="209"/>
      <c r="G56" s="209"/>
      <c r="H56" s="209"/>
      <c r="I56" s="209"/>
      <c r="J56" s="210"/>
      <c r="K56" s="211" t="s">
        <v>110</v>
      </c>
      <c r="L56" s="212"/>
      <c r="M56" s="212"/>
      <c r="N56" s="212"/>
      <c r="O56" s="212"/>
      <c r="P56" s="212"/>
      <c r="Q56" s="212"/>
      <c r="R56" s="212"/>
      <c r="S56" s="213"/>
      <c r="T56" s="41" t="s">
        <v>42</v>
      </c>
      <c r="U56" s="42"/>
    </row>
    <row r="57" spans="1:41" ht="52.5" customHeight="1" x14ac:dyDescent="0.25">
      <c r="B57" s="18" t="s">
        <v>205</v>
      </c>
      <c r="C57" s="223" t="s">
        <v>2</v>
      </c>
      <c r="D57" s="247"/>
      <c r="E57" s="224"/>
      <c r="F57" s="43" t="s">
        <v>142</v>
      </c>
      <c r="G57" s="22" t="s">
        <v>138</v>
      </c>
      <c r="H57" s="22" t="s">
        <v>174</v>
      </c>
      <c r="I57" s="22" t="s">
        <v>175</v>
      </c>
      <c r="J57" s="19" t="s">
        <v>43</v>
      </c>
      <c r="K57" s="19" t="s">
        <v>9</v>
      </c>
      <c r="L57" s="19" t="s">
        <v>10</v>
      </c>
      <c r="M57" s="22" t="s">
        <v>159</v>
      </c>
      <c r="N57" s="22" t="s">
        <v>160</v>
      </c>
      <c r="O57" s="239" t="s">
        <v>44</v>
      </c>
      <c r="P57" s="240"/>
      <c r="Q57" s="239" t="s">
        <v>149</v>
      </c>
      <c r="R57" s="240"/>
      <c r="S57" s="37" t="s">
        <v>150</v>
      </c>
      <c r="T57" s="22" t="s">
        <v>58</v>
      </c>
      <c r="U57" s="19" t="s">
        <v>13</v>
      </c>
      <c r="V57" s="205" t="s">
        <v>204</v>
      </c>
      <c r="W57" s="206"/>
      <c r="X57" s="206"/>
      <c r="Y57" s="207"/>
      <c r="AF57" s="19" t="s">
        <v>9</v>
      </c>
      <c r="AG57" s="19" t="s">
        <v>10</v>
      </c>
      <c r="AH57" s="22" t="s">
        <v>160</v>
      </c>
      <c r="AI57" s="45" t="s">
        <v>44</v>
      </c>
      <c r="AJ57" s="37" t="s">
        <v>150</v>
      </c>
      <c r="AK57" s="46"/>
      <c r="AL57" s="44"/>
      <c r="AM57" s="270"/>
      <c r="AN57" s="270"/>
      <c r="AO57" s="270"/>
    </row>
    <row r="58" spans="1:41" ht="16.5" x14ac:dyDescent="0.35">
      <c r="A58" s="132" t="str">
        <f>ISDN30!AW66</f>
        <v/>
      </c>
      <c r="B58" s="47" t="str">
        <f>IF(A58="","",VLOOKUP(A58,ISDN30!$B$51:$K$51,9,FALSE))</f>
        <v/>
      </c>
      <c r="C58" s="252" t="str">
        <f>IF(A58="","",VLOOKUP(A58,ISDN30!B20:J20,2,FALSE))</f>
        <v/>
      </c>
      <c r="D58" s="253"/>
      <c r="E58" s="254"/>
      <c r="F58" s="48" t="str">
        <f>IF(A58="","",VLOOKUP(A58,ISDN30!B20:J20,4,FALSE))</f>
        <v/>
      </c>
      <c r="G58" s="49" t="str">
        <f>IF(A58="","",VLOOKUP(A58,ISDN30!$B$51:$K$51,4,FALSE))</f>
        <v/>
      </c>
      <c r="H58" s="31" t="str">
        <f>IF(A58="","",VLOOKUP(A58,ISDN30!$B$51:$K$51,5,FALSE))</f>
        <v/>
      </c>
      <c r="I58" s="50" t="str">
        <f>IF(A58="","",VLOOKUP(A58,ISDN30!$B$51:$K$51,6,FALSE))</f>
        <v/>
      </c>
      <c r="J58" s="25" t="str">
        <f>IF(A58="","",VLOOKUP(A58,ISDN30!B23:I23,6,FALSE))</f>
        <v/>
      </c>
      <c r="K58" s="29" t="str">
        <f>IF(A58="","",VLOOKUP(A58,ISDN30!B39:K39,2,FALSE))</f>
        <v/>
      </c>
      <c r="L58" s="29" t="str">
        <f>IF(A58="","",IF(ISDN30!D29="No","-",(VLOOKUP(A58,ISDN30!B39:K39,3,FALSE)/ISDN30!J20)))</f>
        <v/>
      </c>
      <c r="M58" s="30" t="str">
        <f>IF(A58="","",VLOOKUP(A58,ISDN30!B39:K39,4,FALSE))</f>
        <v/>
      </c>
      <c r="N58" s="30" t="str">
        <f>IF(A58="","",VLOOKUP(A58,ISDN30!B39:K39,5,FALSE))</f>
        <v/>
      </c>
      <c r="O58" s="237" t="str">
        <f>IF(A58="","",(VLOOKUP(A58,ISDN30!B39:K39,6,FALSE)/ISDN30!J20))</f>
        <v/>
      </c>
      <c r="P58" s="238"/>
      <c r="Q58" s="250" t="str">
        <f>IF(A58="","",VLOOKUP(A58,ISDN30!B39:K39,7,FALSE))</f>
        <v/>
      </c>
      <c r="R58" s="251"/>
      <c r="S58" s="52" t="str">
        <f>IF(A58="","",VLOOKUP(A58,ISDN30!B39:K39,8,FALSE))</f>
        <v/>
      </c>
      <c r="T58" s="30" t="str">
        <f>IF(A58="","",VLOOKUP(A58,ISDN30!B39:K39,9,FALSE))</f>
        <v/>
      </c>
      <c r="U58" s="29" t="str">
        <f>IF(A58="","",ISDN30!AU73)</f>
        <v/>
      </c>
      <c r="V58" s="267" t="str">
        <f>IF(A58="","",VLOOKUP(A58,ISDN30!$B$51:$K$51,7,FALSE))</f>
        <v/>
      </c>
      <c r="W58" s="268"/>
      <c r="X58" s="268"/>
      <c r="Y58" s="269"/>
      <c r="AF58" s="29" t="str">
        <f>K58</f>
        <v/>
      </c>
      <c r="AG58" s="29" t="str">
        <f>L58</f>
        <v/>
      </c>
      <c r="AH58" s="30" t="str">
        <f>N58</f>
        <v/>
      </c>
      <c r="AI58" s="53" t="str">
        <f>O58</f>
        <v/>
      </c>
      <c r="AJ58" s="52" t="str">
        <f>S58</f>
        <v/>
      </c>
      <c r="AK58" s="54"/>
      <c r="AL58" s="51"/>
      <c r="AM58" s="271"/>
      <c r="AN58" s="271"/>
      <c r="AO58" s="271"/>
    </row>
    <row r="59" spans="1:41" ht="16.5" x14ac:dyDescent="0.35">
      <c r="B59" s="55"/>
      <c r="C59" s="217"/>
      <c r="D59" s="218"/>
      <c r="E59" s="218"/>
      <c r="F59" s="56"/>
      <c r="G59" s="47" t="str">
        <f>IF($A$58="","",IF(ISDN30!E52="","",ISDN30!E52))</f>
        <v/>
      </c>
      <c r="H59" s="57"/>
      <c r="I59" s="58"/>
      <c r="J59" s="59"/>
      <c r="K59" s="60"/>
      <c r="L59" s="61" t="str">
        <f t="shared" ref="L59:L87" si="0">IF($A$58="","",$L$58)</f>
        <v/>
      </c>
      <c r="M59" s="59"/>
      <c r="N59" s="60"/>
      <c r="O59" s="249" t="str">
        <f t="shared" ref="O59:O87" si="1">IF($A$58="","",$O$58)</f>
        <v/>
      </c>
      <c r="P59" s="249"/>
      <c r="Q59" s="248"/>
      <c r="R59" s="248"/>
      <c r="S59" s="62"/>
      <c r="T59" s="60"/>
      <c r="U59" s="63" t="str">
        <f>IF($A$58="","",SUM(L59:P59))</f>
        <v/>
      </c>
      <c r="V59" s="266"/>
      <c r="W59" s="266"/>
      <c r="X59" s="266"/>
      <c r="Y59" s="266"/>
    </row>
    <row r="60" spans="1:41" ht="16.5" x14ac:dyDescent="0.35">
      <c r="B60" s="55"/>
      <c r="C60" s="217"/>
      <c r="D60" s="218"/>
      <c r="E60" s="218"/>
      <c r="F60" s="56"/>
      <c r="G60" s="47" t="str">
        <f>IF($A$58="","",IF(ISDN30!E53="","",ISDN30!E53))</f>
        <v/>
      </c>
      <c r="H60" s="57"/>
      <c r="I60" s="58"/>
      <c r="J60" s="59"/>
      <c r="K60" s="60"/>
      <c r="L60" s="61" t="str">
        <f t="shared" si="0"/>
        <v/>
      </c>
      <c r="M60" s="59"/>
      <c r="N60" s="60"/>
      <c r="O60" s="249" t="str">
        <f t="shared" si="1"/>
        <v/>
      </c>
      <c r="P60" s="249"/>
      <c r="Q60" s="248"/>
      <c r="R60" s="248"/>
      <c r="S60" s="62"/>
      <c r="T60" s="60"/>
      <c r="U60" s="93" t="str">
        <f t="shared" ref="U60:U87" si="2">IF($A$58="","",SUM(L60:P60))</f>
        <v/>
      </c>
      <c r="V60" s="266"/>
      <c r="W60" s="266"/>
      <c r="X60" s="266"/>
      <c r="Y60" s="266"/>
    </row>
    <row r="61" spans="1:41" ht="16.5" x14ac:dyDescent="0.35">
      <c r="B61" s="55"/>
      <c r="C61" s="217"/>
      <c r="D61" s="218"/>
      <c r="E61" s="218"/>
      <c r="F61" s="56"/>
      <c r="G61" s="47" t="str">
        <f>IF($A$58="","",IF(ISDN30!E54="","",ISDN30!E54))</f>
        <v/>
      </c>
      <c r="H61" s="57"/>
      <c r="I61" s="58"/>
      <c r="J61" s="59"/>
      <c r="K61" s="60"/>
      <c r="L61" s="61" t="str">
        <f t="shared" si="0"/>
        <v/>
      </c>
      <c r="M61" s="59"/>
      <c r="N61" s="60"/>
      <c r="O61" s="249" t="str">
        <f t="shared" si="1"/>
        <v/>
      </c>
      <c r="P61" s="249"/>
      <c r="Q61" s="248"/>
      <c r="R61" s="248"/>
      <c r="S61" s="62"/>
      <c r="T61" s="60"/>
      <c r="U61" s="93" t="str">
        <f t="shared" si="2"/>
        <v/>
      </c>
      <c r="V61" s="266"/>
      <c r="W61" s="266"/>
      <c r="X61" s="266"/>
      <c r="Y61" s="266"/>
    </row>
    <row r="62" spans="1:41" ht="16.5" customHeight="1" x14ac:dyDescent="0.35">
      <c r="B62" s="55"/>
      <c r="C62" s="217"/>
      <c r="D62" s="218"/>
      <c r="E62" s="218"/>
      <c r="F62" s="56"/>
      <c r="G62" s="47" t="str">
        <f>IF($A$58="","",IF(ISDN30!E55="","",ISDN30!E55))</f>
        <v/>
      </c>
      <c r="H62" s="57"/>
      <c r="I62" s="58"/>
      <c r="J62" s="59"/>
      <c r="K62" s="60"/>
      <c r="L62" s="61" t="str">
        <f t="shared" si="0"/>
        <v/>
      </c>
      <c r="M62" s="59"/>
      <c r="N62" s="60"/>
      <c r="O62" s="249" t="str">
        <f t="shared" si="1"/>
        <v/>
      </c>
      <c r="P62" s="249"/>
      <c r="Q62" s="248"/>
      <c r="R62" s="248"/>
      <c r="S62" s="64"/>
      <c r="T62" s="60"/>
      <c r="U62" s="93" t="str">
        <f t="shared" si="2"/>
        <v/>
      </c>
      <c r="V62" s="266"/>
      <c r="W62" s="266"/>
      <c r="X62" s="266"/>
      <c r="Y62" s="266"/>
    </row>
    <row r="63" spans="1:41" ht="16.5" x14ac:dyDescent="0.35">
      <c r="B63" s="55"/>
      <c r="C63" s="217"/>
      <c r="D63" s="218"/>
      <c r="E63" s="218"/>
      <c r="F63" s="56"/>
      <c r="G63" s="47" t="str">
        <f>IF($A$58="","",IF(ISDN30!E56="","",ISDN30!E56))</f>
        <v/>
      </c>
      <c r="H63" s="57"/>
      <c r="I63" s="58"/>
      <c r="J63" s="59"/>
      <c r="K63" s="60"/>
      <c r="L63" s="61" t="str">
        <f t="shared" si="0"/>
        <v/>
      </c>
      <c r="M63" s="59"/>
      <c r="N63" s="60"/>
      <c r="O63" s="249" t="str">
        <f t="shared" si="1"/>
        <v/>
      </c>
      <c r="P63" s="249"/>
      <c r="Q63" s="248"/>
      <c r="R63" s="248"/>
      <c r="S63" s="65"/>
      <c r="T63" s="60"/>
      <c r="U63" s="93" t="str">
        <f t="shared" si="2"/>
        <v/>
      </c>
      <c r="V63" s="266"/>
      <c r="W63" s="266"/>
      <c r="X63" s="266"/>
      <c r="Y63" s="266"/>
    </row>
    <row r="64" spans="1:41" ht="16.5" x14ac:dyDescent="0.35">
      <c r="B64" s="55"/>
      <c r="C64" s="217"/>
      <c r="D64" s="218"/>
      <c r="E64" s="218"/>
      <c r="F64" s="56"/>
      <c r="G64" s="47" t="str">
        <f>IF($A$58="","",IF(ISDN30!E57="","",ISDN30!E57))</f>
        <v/>
      </c>
      <c r="H64" s="57"/>
      <c r="I64" s="58"/>
      <c r="J64" s="59"/>
      <c r="K64" s="60"/>
      <c r="L64" s="61" t="str">
        <f t="shared" si="0"/>
        <v/>
      </c>
      <c r="M64" s="59"/>
      <c r="N64" s="60"/>
      <c r="O64" s="249" t="str">
        <f t="shared" si="1"/>
        <v/>
      </c>
      <c r="P64" s="249"/>
      <c r="Q64" s="248"/>
      <c r="R64" s="248"/>
      <c r="S64" s="62"/>
      <c r="T64" s="60"/>
      <c r="U64" s="93" t="str">
        <f t="shared" si="2"/>
        <v/>
      </c>
      <c r="V64" s="266"/>
      <c r="W64" s="266"/>
      <c r="X64" s="266"/>
      <c r="Y64" s="266"/>
    </row>
    <row r="65" spans="2:25" ht="16.5" x14ac:dyDescent="0.35">
      <c r="B65" s="55"/>
      <c r="C65" s="217"/>
      <c r="D65" s="218"/>
      <c r="E65" s="218"/>
      <c r="F65" s="56"/>
      <c r="G65" s="47" t="str">
        <f>IF($A$58="","",IF(ISDN30!E58="","",ISDN30!E58))</f>
        <v/>
      </c>
      <c r="H65" s="57"/>
      <c r="I65" s="58"/>
      <c r="J65" s="59"/>
      <c r="K65" s="60"/>
      <c r="L65" s="61" t="str">
        <f t="shared" si="0"/>
        <v/>
      </c>
      <c r="M65" s="59"/>
      <c r="N65" s="60"/>
      <c r="O65" s="249" t="str">
        <f t="shared" si="1"/>
        <v/>
      </c>
      <c r="P65" s="249"/>
      <c r="Q65" s="248"/>
      <c r="R65" s="248"/>
      <c r="S65" s="62"/>
      <c r="T65" s="60"/>
      <c r="U65" s="93" t="str">
        <f t="shared" si="2"/>
        <v/>
      </c>
      <c r="V65" s="266"/>
      <c r="W65" s="266"/>
      <c r="X65" s="266"/>
      <c r="Y65" s="266"/>
    </row>
    <row r="66" spans="2:25" ht="16.5" x14ac:dyDescent="0.35">
      <c r="B66" s="55"/>
      <c r="C66" s="217"/>
      <c r="D66" s="218"/>
      <c r="E66" s="218"/>
      <c r="F66" s="56"/>
      <c r="G66" s="47" t="str">
        <f>IF($A$58="","",IF(ISDN30!E59="","",ISDN30!E59))</f>
        <v/>
      </c>
      <c r="H66" s="57"/>
      <c r="I66" s="58"/>
      <c r="J66" s="59"/>
      <c r="K66" s="60"/>
      <c r="L66" s="61" t="str">
        <f t="shared" si="0"/>
        <v/>
      </c>
      <c r="M66" s="59"/>
      <c r="N66" s="60"/>
      <c r="O66" s="249" t="str">
        <f t="shared" si="1"/>
        <v/>
      </c>
      <c r="P66" s="249"/>
      <c r="Q66" s="248"/>
      <c r="R66" s="248"/>
      <c r="S66" s="62"/>
      <c r="T66" s="60"/>
      <c r="U66" s="93" t="str">
        <f t="shared" si="2"/>
        <v/>
      </c>
      <c r="V66" s="266"/>
      <c r="W66" s="266"/>
      <c r="X66" s="266"/>
      <c r="Y66" s="266"/>
    </row>
    <row r="67" spans="2:25" ht="16.5" x14ac:dyDescent="0.35">
      <c r="B67" s="55"/>
      <c r="C67" s="217"/>
      <c r="D67" s="218"/>
      <c r="E67" s="218"/>
      <c r="F67" s="56"/>
      <c r="G67" s="47" t="str">
        <f>IF($A$58="","",IF(ISDN30!E60="","",ISDN30!E60))</f>
        <v/>
      </c>
      <c r="H67" s="57"/>
      <c r="I67" s="58"/>
      <c r="J67" s="59"/>
      <c r="K67" s="60"/>
      <c r="L67" s="61" t="str">
        <f t="shared" si="0"/>
        <v/>
      </c>
      <c r="M67" s="59"/>
      <c r="N67" s="60"/>
      <c r="O67" s="249" t="str">
        <f t="shared" si="1"/>
        <v/>
      </c>
      <c r="P67" s="249"/>
      <c r="Q67" s="248"/>
      <c r="R67" s="248"/>
      <c r="S67" s="62"/>
      <c r="T67" s="60"/>
      <c r="U67" s="93" t="str">
        <f t="shared" si="2"/>
        <v/>
      </c>
      <c r="V67" s="266"/>
      <c r="W67" s="266"/>
      <c r="X67" s="266"/>
      <c r="Y67" s="266"/>
    </row>
    <row r="68" spans="2:25" ht="16.5" x14ac:dyDescent="0.35">
      <c r="B68" s="55"/>
      <c r="C68" s="217"/>
      <c r="D68" s="218"/>
      <c r="E68" s="218"/>
      <c r="F68" s="56"/>
      <c r="G68" s="47" t="str">
        <f>IF($A$58="","",IF(ISDN30!E61="","",ISDN30!E61))</f>
        <v/>
      </c>
      <c r="H68" s="57"/>
      <c r="I68" s="58"/>
      <c r="J68" s="59"/>
      <c r="K68" s="60"/>
      <c r="L68" s="61" t="str">
        <f t="shared" si="0"/>
        <v/>
      </c>
      <c r="M68" s="59"/>
      <c r="N68" s="60"/>
      <c r="O68" s="249" t="str">
        <f t="shared" si="1"/>
        <v/>
      </c>
      <c r="P68" s="249"/>
      <c r="Q68" s="248"/>
      <c r="R68" s="248"/>
      <c r="S68" s="62"/>
      <c r="T68" s="60"/>
      <c r="U68" s="93" t="str">
        <f t="shared" si="2"/>
        <v/>
      </c>
      <c r="V68" s="266"/>
      <c r="W68" s="266"/>
      <c r="X68" s="266"/>
      <c r="Y68" s="266"/>
    </row>
    <row r="69" spans="2:25" ht="16.5" x14ac:dyDescent="0.35">
      <c r="B69" s="55"/>
      <c r="C69" s="217"/>
      <c r="D69" s="218"/>
      <c r="E69" s="218"/>
      <c r="F69" s="56"/>
      <c r="G69" s="47" t="str">
        <f>IF($A$58="","",IF(ISDN30!E62="","",ISDN30!E62))</f>
        <v/>
      </c>
      <c r="H69" s="57"/>
      <c r="I69" s="58"/>
      <c r="J69" s="59"/>
      <c r="K69" s="60"/>
      <c r="L69" s="61" t="str">
        <f t="shared" si="0"/>
        <v/>
      </c>
      <c r="M69" s="59"/>
      <c r="N69" s="60"/>
      <c r="O69" s="249" t="str">
        <f t="shared" si="1"/>
        <v/>
      </c>
      <c r="P69" s="249"/>
      <c r="Q69" s="248"/>
      <c r="R69" s="248"/>
      <c r="S69" s="62"/>
      <c r="T69" s="60"/>
      <c r="U69" s="93" t="str">
        <f t="shared" si="2"/>
        <v/>
      </c>
      <c r="V69" s="266"/>
      <c r="W69" s="266"/>
      <c r="X69" s="266"/>
      <c r="Y69" s="266"/>
    </row>
    <row r="70" spans="2:25" ht="16.5" x14ac:dyDescent="0.35">
      <c r="B70" s="55"/>
      <c r="C70" s="217"/>
      <c r="D70" s="218"/>
      <c r="E70" s="218"/>
      <c r="F70" s="56"/>
      <c r="G70" s="47" t="str">
        <f>IF($A$58="","",IF(ISDN30!E63="","",ISDN30!E63))</f>
        <v/>
      </c>
      <c r="H70" s="57"/>
      <c r="I70" s="58"/>
      <c r="J70" s="59"/>
      <c r="K70" s="60"/>
      <c r="L70" s="61" t="str">
        <f t="shared" si="0"/>
        <v/>
      </c>
      <c r="M70" s="59"/>
      <c r="N70" s="60"/>
      <c r="O70" s="249" t="str">
        <f t="shared" si="1"/>
        <v/>
      </c>
      <c r="P70" s="249"/>
      <c r="Q70" s="248"/>
      <c r="R70" s="248"/>
      <c r="S70" s="62"/>
      <c r="T70" s="60"/>
      <c r="U70" s="93" t="str">
        <f t="shared" si="2"/>
        <v/>
      </c>
      <c r="V70" s="266"/>
      <c r="W70" s="266"/>
      <c r="X70" s="266"/>
      <c r="Y70" s="266"/>
    </row>
    <row r="71" spans="2:25" ht="16.5" x14ac:dyDescent="0.35">
      <c r="B71" s="55"/>
      <c r="C71" s="217"/>
      <c r="D71" s="218"/>
      <c r="E71" s="218"/>
      <c r="F71" s="56"/>
      <c r="G71" s="47" t="str">
        <f>IF($A$58="","",IF(ISDN30!E64="","",ISDN30!E64))</f>
        <v/>
      </c>
      <c r="H71" s="57"/>
      <c r="I71" s="58"/>
      <c r="J71" s="59"/>
      <c r="K71" s="60"/>
      <c r="L71" s="61" t="str">
        <f t="shared" si="0"/>
        <v/>
      </c>
      <c r="M71" s="59"/>
      <c r="N71" s="60"/>
      <c r="O71" s="249" t="str">
        <f t="shared" si="1"/>
        <v/>
      </c>
      <c r="P71" s="249"/>
      <c r="Q71" s="248"/>
      <c r="R71" s="248"/>
      <c r="S71" s="62"/>
      <c r="T71" s="60"/>
      <c r="U71" s="93" t="str">
        <f t="shared" si="2"/>
        <v/>
      </c>
      <c r="V71" s="266"/>
      <c r="W71" s="266"/>
      <c r="X71" s="266"/>
      <c r="Y71" s="266"/>
    </row>
    <row r="72" spans="2:25" ht="16.5" x14ac:dyDescent="0.35">
      <c r="B72" s="55"/>
      <c r="C72" s="217"/>
      <c r="D72" s="218"/>
      <c r="E72" s="218"/>
      <c r="F72" s="56"/>
      <c r="G72" s="47" t="str">
        <f>IF($A$58="","",IF(ISDN30!E65="","",ISDN30!E65))</f>
        <v/>
      </c>
      <c r="H72" s="57"/>
      <c r="I72" s="58"/>
      <c r="J72" s="59"/>
      <c r="K72" s="60"/>
      <c r="L72" s="61" t="str">
        <f t="shared" si="0"/>
        <v/>
      </c>
      <c r="M72" s="59"/>
      <c r="N72" s="60"/>
      <c r="O72" s="249" t="str">
        <f t="shared" si="1"/>
        <v/>
      </c>
      <c r="P72" s="249"/>
      <c r="Q72" s="248"/>
      <c r="R72" s="248"/>
      <c r="S72" s="62"/>
      <c r="T72" s="60"/>
      <c r="U72" s="93" t="str">
        <f t="shared" si="2"/>
        <v/>
      </c>
      <c r="V72" s="266"/>
      <c r="W72" s="266"/>
      <c r="X72" s="266"/>
      <c r="Y72" s="266"/>
    </row>
    <row r="73" spans="2:25" ht="16.5" x14ac:dyDescent="0.35">
      <c r="B73" s="55"/>
      <c r="C73" s="217"/>
      <c r="D73" s="218"/>
      <c r="E73" s="218"/>
      <c r="F73" s="56"/>
      <c r="G73" s="47" t="str">
        <f>IF($A$58="","",IF(ISDN30!E66="","",ISDN30!E66))</f>
        <v/>
      </c>
      <c r="H73" s="57"/>
      <c r="I73" s="58"/>
      <c r="J73" s="59"/>
      <c r="K73" s="60"/>
      <c r="L73" s="61" t="str">
        <f t="shared" si="0"/>
        <v/>
      </c>
      <c r="M73" s="59"/>
      <c r="N73" s="60"/>
      <c r="O73" s="249" t="str">
        <f t="shared" si="1"/>
        <v/>
      </c>
      <c r="P73" s="249"/>
      <c r="Q73" s="248"/>
      <c r="R73" s="248"/>
      <c r="S73" s="62"/>
      <c r="T73" s="60"/>
      <c r="U73" s="93" t="str">
        <f t="shared" si="2"/>
        <v/>
      </c>
      <c r="V73" s="266"/>
      <c r="W73" s="266"/>
      <c r="X73" s="266"/>
      <c r="Y73" s="266"/>
    </row>
    <row r="74" spans="2:25" ht="16.5" x14ac:dyDescent="0.35">
      <c r="B74" s="55"/>
      <c r="C74" s="217"/>
      <c r="D74" s="218"/>
      <c r="E74" s="218"/>
      <c r="F74" s="56"/>
      <c r="G74" s="47" t="str">
        <f>IF($A$58="","",IF(ISDN30!E67="","",ISDN30!E67))</f>
        <v/>
      </c>
      <c r="H74" s="57"/>
      <c r="I74" s="58"/>
      <c r="J74" s="59"/>
      <c r="K74" s="60"/>
      <c r="L74" s="61" t="str">
        <f t="shared" si="0"/>
        <v/>
      </c>
      <c r="M74" s="59"/>
      <c r="N74" s="60"/>
      <c r="O74" s="249" t="str">
        <f t="shared" si="1"/>
        <v/>
      </c>
      <c r="P74" s="249"/>
      <c r="Q74" s="248"/>
      <c r="R74" s="248"/>
      <c r="S74" s="62"/>
      <c r="T74" s="60"/>
      <c r="U74" s="93" t="str">
        <f t="shared" si="2"/>
        <v/>
      </c>
      <c r="V74" s="266"/>
      <c r="W74" s="266"/>
      <c r="X74" s="266"/>
      <c r="Y74" s="266"/>
    </row>
    <row r="75" spans="2:25" ht="16.5" x14ac:dyDescent="0.35">
      <c r="B75" s="55"/>
      <c r="C75" s="217"/>
      <c r="D75" s="218"/>
      <c r="E75" s="218"/>
      <c r="F75" s="56"/>
      <c r="G75" s="47" t="str">
        <f>IF($A$58="","",IF(ISDN30!E68="","",ISDN30!E68))</f>
        <v/>
      </c>
      <c r="H75" s="57"/>
      <c r="I75" s="58"/>
      <c r="J75" s="59"/>
      <c r="K75" s="60"/>
      <c r="L75" s="61" t="str">
        <f t="shared" si="0"/>
        <v/>
      </c>
      <c r="M75" s="59"/>
      <c r="N75" s="60"/>
      <c r="O75" s="249" t="str">
        <f t="shared" si="1"/>
        <v/>
      </c>
      <c r="P75" s="249"/>
      <c r="Q75" s="248"/>
      <c r="R75" s="248"/>
      <c r="S75" s="62"/>
      <c r="T75" s="60"/>
      <c r="U75" s="93" t="str">
        <f t="shared" si="2"/>
        <v/>
      </c>
      <c r="V75" s="266"/>
      <c r="W75" s="266"/>
      <c r="X75" s="266"/>
      <c r="Y75" s="266"/>
    </row>
    <row r="76" spans="2:25" ht="16.5" x14ac:dyDescent="0.35">
      <c r="B76" s="55"/>
      <c r="C76" s="217"/>
      <c r="D76" s="218"/>
      <c r="E76" s="218"/>
      <c r="F76" s="56"/>
      <c r="G76" s="47" t="str">
        <f>IF($A$58="","",IF(ISDN30!E69="","",ISDN30!E69))</f>
        <v/>
      </c>
      <c r="H76" s="57"/>
      <c r="I76" s="58"/>
      <c r="J76" s="59"/>
      <c r="K76" s="60"/>
      <c r="L76" s="61" t="str">
        <f t="shared" si="0"/>
        <v/>
      </c>
      <c r="M76" s="59"/>
      <c r="N76" s="60"/>
      <c r="O76" s="249" t="str">
        <f t="shared" si="1"/>
        <v/>
      </c>
      <c r="P76" s="249"/>
      <c r="Q76" s="248"/>
      <c r="R76" s="248"/>
      <c r="S76" s="62"/>
      <c r="T76" s="60"/>
      <c r="U76" s="93" t="str">
        <f t="shared" si="2"/>
        <v/>
      </c>
      <c r="V76" s="266"/>
      <c r="W76" s="266"/>
      <c r="X76" s="266"/>
      <c r="Y76" s="266"/>
    </row>
    <row r="77" spans="2:25" ht="16.5" x14ac:dyDescent="0.35">
      <c r="B77" s="55"/>
      <c r="C77" s="217"/>
      <c r="D77" s="218"/>
      <c r="E77" s="218"/>
      <c r="F77" s="56"/>
      <c r="G77" s="47" t="str">
        <f>IF($A$58="","",IF(ISDN30!E70="","",ISDN30!E70))</f>
        <v/>
      </c>
      <c r="H77" s="57"/>
      <c r="I77" s="58"/>
      <c r="J77" s="59"/>
      <c r="K77" s="60"/>
      <c r="L77" s="61" t="str">
        <f t="shared" si="0"/>
        <v/>
      </c>
      <c r="M77" s="59"/>
      <c r="N77" s="60"/>
      <c r="O77" s="249" t="str">
        <f t="shared" si="1"/>
        <v/>
      </c>
      <c r="P77" s="249"/>
      <c r="Q77" s="248"/>
      <c r="R77" s="248"/>
      <c r="S77" s="62"/>
      <c r="T77" s="60"/>
      <c r="U77" s="93" t="str">
        <f t="shared" si="2"/>
        <v/>
      </c>
      <c r="V77" s="266"/>
      <c r="W77" s="266"/>
      <c r="X77" s="266"/>
      <c r="Y77" s="266"/>
    </row>
    <row r="78" spans="2:25" ht="16.5" x14ac:dyDescent="0.35">
      <c r="B78" s="55"/>
      <c r="C78" s="217"/>
      <c r="D78" s="218"/>
      <c r="E78" s="218"/>
      <c r="F78" s="56"/>
      <c r="G78" s="47" t="str">
        <f>IF($A$58="","",IF(ISDN30!E71="","",ISDN30!E71))</f>
        <v/>
      </c>
      <c r="H78" s="57"/>
      <c r="I78" s="58"/>
      <c r="J78" s="59"/>
      <c r="K78" s="60"/>
      <c r="L78" s="61" t="str">
        <f t="shared" si="0"/>
        <v/>
      </c>
      <c r="M78" s="59"/>
      <c r="N78" s="60"/>
      <c r="O78" s="249" t="str">
        <f t="shared" si="1"/>
        <v/>
      </c>
      <c r="P78" s="249"/>
      <c r="Q78" s="248"/>
      <c r="R78" s="248"/>
      <c r="S78" s="62"/>
      <c r="T78" s="60"/>
      <c r="U78" s="93" t="str">
        <f t="shared" si="2"/>
        <v/>
      </c>
      <c r="V78" s="266"/>
      <c r="W78" s="266"/>
      <c r="X78" s="266"/>
      <c r="Y78" s="266"/>
    </row>
    <row r="79" spans="2:25" ht="16.5" x14ac:dyDescent="0.35">
      <c r="B79" s="55"/>
      <c r="C79" s="217"/>
      <c r="D79" s="218"/>
      <c r="E79" s="218"/>
      <c r="F79" s="56"/>
      <c r="G79" s="47" t="str">
        <f>IF($A$58="","",IF(ISDN30!E72="","",ISDN30!E72))</f>
        <v/>
      </c>
      <c r="H79" s="57"/>
      <c r="I79" s="58"/>
      <c r="J79" s="59"/>
      <c r="K79" s="60"/>
      <c r="L79" s="61" t="str">
        <f t="shared" si="0"/>
        <v/>
      </c>
      <c r="M79" s="59"/>
      <c r="N79" s="60"/>
      <c r="O79" s="249" t="str">
        <f t="shared" si="1"/>
        <v/>
      </c>
      <c r="P79" s="249"/>
      <c r="Q79" s="248"/>
      <c r="R79" s="248"/>
      <c r="S79" s="62"/>
      <c r="T79" s="60"/>
      <c r="U79" s="93" t="str">
        <f t="shared" si="2"/>
        <v/>
      </c>
      <c r="V79" s="266"/>
      <c r="W79" s="266"/>
      <c r="X79" s="266"/>
      <c r="Y79" s="266"/>
    </row>
    <row r="80" spans="2:25" ht="16.5" x14ac:dyDescent="0.35">
      <c r="B80" s="55"/>
      <c r="C80" s="217"/>
      <c r="D80" s="218"/>
      <c r="E80" s="218"/>
      <c r="F80" s="56"/>
      <c r="G80" s="47" t="str">
        <f>IF($A$58="","",IF(ISDN30!E73="","",ISDN30!E73))</f>
        <v/>
      </c>
      <c r="H80" s="57"/>
      <c r="I80" s="58"/>
      <c r="J80" s="59"/>
      <c r="K80" s="60"/>
      <c r="L80" s="61" t="str">
        <f t="shared" si="0"/>
        <v/>
      </c>
      <c r="M80" s="59"/>
      <c r="N80" s="60"/>
      <c r="O80" s="249" t="str">
        <f t="shared" si="1"/>
        <v/>
      </c>
      <c r="P80" s="249"/>
      <c r="Q80" s="248"/>
      <c r="R80" s="248"/>
      <c r="S80" s="62"/>
      <c r="T80" s="60"/>
      <c r="U80" s="93" t="str">
        <f t="shared" si="2"/>
        <v/>
      </c>
      <c r="V80" s="266"/>
      <c r="W80" s="266"/>
      <c r="X80" s="266"/>
      <c r="Y80" s="266"/>
    </row>
    <row r="81" spans="1:26" ht="16.5" x14ac:dyDescent="0.35">
      <c r="B81" s="55"/>
      <c r="C81" s="217"/>
      <c r="D81" s="218"/>
      <c r="E81" s="218"/>
      <c r="F81" s="56"/>
      <c r="G81" s="47" t="str">
        <f>IF($A$58="","",IF(ISDN30!E74="","",ISDN30!E74))</f>
        <v/>
      </c>
      <c r="H81" s="57"/>
      <c r="I81" s="58"/>
      <c r="J81" s="59"/>
      <c r="K81" s="60"/>
      <c r="L81" s="61" t="str">
        <f t="shared" si="0"/>
        <v/>
      </c>
      <c r="M81" s="59"/>
      <c r="N81" s="60"/>
      <c r="O81" s="249" t="str">
        <f t="shared" si="1"/>
        <v/>
      </c>
      <c r="P81" s="249"/>
      <c r="Q81" s="248"/>
      <c r="R81" s="248"/>
      <c r="S81" s="62"/>
      <c r="T81" s="60"/>
      <c r="U81" s="93" t="str">
        <f t="shared" si="2"/>
        <v/>
      </c>
      <c r="V81" s="266"/>
      <c r="W81" s="266"/>
      <c r="X81" s="266"/>
      <c r="Y81" s="266"/>
    </row>
    <row r="82" spans="1:26" ht="16.5" x14ac:dyDescent="0.35">
      <c r="B82" s="55"/>
      <c r="C82" s="217"/>
      <c r="D82" s="218"/>
      <c r="E82" s="218"/>
      <c r="F82" s="56"/>
      <c r="G82" s="47" t="str">
        <f>IF($A$58="","",IF(ISDN30!E75="","",ISDN30!E75))</f>
        <v/>
      </c>
      <c r="H82" s="57"/>
      <c r="I82" s="58"/>
      <c r="J82" s="59"/>
      <c r="K82" s="60"/>
      <c r="L82" s="61" t="str">
        <f t="shared" si="0"/>
        <v/>
      </c>
      <c r="M82" s="59"/>
      <c r="N82" s="60"/>
      <c r="O82" s="249" t="str">
        <f t="shared" si="1"/>
        <v/>
      </c>
      <c r="P82" s="249"/>
      <c r="Q82" s="248"/>
      <c r="R82" s="248"/>
      <c r="S82" s="62"/>
      <c r="T82" s="60"/>
      <c r="U82" s="93" t="str">
        <f t="shared" si="2"/>
        <v/>
      </c>
      <c r="V82" s="266"/>
      <c r="W82" s="266"/>
      <c r="X82" s="266"/>
      <c r="Y82" s="266"/>
    </row>
    <row r="83" spans="1:26" ht="16.5" x14ac:dyDescent="0.35">
      <c r="B83" s="55"/>
      <c r="C83" s="217"/>
      <c r="D83" s="218"/>
      <c r="E83" s="218"/>
      <c r="F83" s="56"/>
      <c r="G83" s="47" t="str">
        <f>IF($A$58="","",IF(ISDN30!E76="","",ISDN30!E76))</f>
        <v/>
      </c>
      <c r="H83" s="57"/>
      <c r="I83" s="58"/>
      <c r="J83" s="59"/>
      <c r="K83" s="60"/>
      <c r="L83" s="61" t="str">
        <f t="shared" si="0"/>
        <v/>
      </c>
      <c r="M83" s="59"/>
      <c r="N83" s="60"/>
      <c r="O83" s="249" t="str">
        <f t="shared" si="1"/>
        <v/>
      </c>
      <c r="P83" s="249"/>
      <c r="Q83" s="248"/>
      <c r="R83" s="248"/>
      <c r="S83" s="62"/>
      <c r="T83" s="60"/>
      <c r="U83" s="93" t="str">
        <f t="shared" si="2"/>
        <v/>
      </c>
      <c r="V83" s="266"/>
      <c r="W83" s="266"/>
      <c r="X83" s="266"/>
      <c r="Y83" s="266"/>
    </row>
    <row r="84" spans="1:26" ht="16.5" x14ac:dyDescent="0.35">
      <c r="B84" s="55"/>
      <c r="C84" s="217"/>
      <c r="D84" s="218"/>
      <c r="E84" s="218"/>
      <c r="F84" s="56"/>
      <c r="G84" s="47" t="str">
        <f>IF($A$58="","",IF(ISDN30!E77="","",ISDN30!E77))</f>
        <v/>
      </c>
      <c r="H84" s="57"/>
      <c r="I84" s="58"/>
      <c r="J84" s="59"/>
      <c r="K84" s="60"/>
      <c r="L84" s="61" t="str">
        <f t="shared" si="0"/>
        <v/>
      </c>
      <c r="M84" s="59"/>
      <c r="N84" s="60"/>
      <c r="O84" s="249" t="str">
        <f t="shared" si="1"/>
        <v/>
      </c>
      <c r="P84" s="249"/>
      <c r="Q84" s="248"/>
      <c r="R84" s="248"/>
      <c r="S84" s="62"/>
      <c r="T84" s="60"/>
      <c r="U84" s="93" t="str">
        <f t="shared" si="2"/>
        <v/>
      </c>
      <c r="V84" s="266"/>
      <c r="W84" s="266"/>
      <c r="X84" s="266"/>
      <c r="Y84" s="266"/>
    </row>
    <row r="85" spans="1:26" ht="16.5" x14ac:dyDescent="0.35">
      <c r="B85" s="55"/>
      <c r="C85" s="217"/>
      <c r="D85" s="218"/>
      <c r="E85" s="218"/>
      <c r="F85" s="56"/>
      <c r="G85" s="47" t="str">
        <f>IF($A$58="","",IF(ISDN30!E78="","",ISDN30!E78))</f>
        <v/>
      </c>
      <c r="H85" s="57"/>
      <c r="I85" s="58"/>
      <c r="J85" s="59"/>
      <c r="K85" s="60"/>
      <c r="L85" s="61" t="str">
        <f t="shared" si="0"/>
        <v/>
      </c>
      <c r="M85" s="59"/>
      <c r="N85" s="60"/>
      <c r="O85" s="249" t="str">
        <f t="shared" si="1"/>
        <v/>
      </c>
      <c r="P85" s="249"/>
      <c r="Q85" s="248"/>
      <c r="R85" s="248"/>
      <c r="S85" s="62"/>
      <c r="T85" s="60"/>
      <c r="U85" s="93" t="str">
        <f t="shared" si="2"/>
        <v/>
      </c>
      <c r="V85" s="266"/>
      <c r="W85" s="266"/>
      <c r="X85" s="266"/>
      <c r="Y85" s="266"/>
    </row>
    <row r="86" spans="1:26" ht="16.5" x14ac:dyDescent="0.35">
      <c r="B86" s="55"/>
      <c r="C86" s="217"/>
      <c r="D86" s="218"/>
      <c r="E86" s="218"/>
      <c r="F86" s="56"/>
      <c r="G86" s="47" t="str">
        <f>IF($A$58="","",IF(ISDN30!E79="","",ISDN30!E79))</f>
        <v/>
      </c>
      <c r="H86" s="57"/>
      <c r="I86" s="58"/>
      <c r="J86" s="59"/>
      <c r="K86" s="60"/>
      <c r="L86" s="61" t="str">
        <f t="shared" si="0"/>
        <v/>
      </c>
      <c r="M86" s="59"/>
      <c r="N86" s="60"/>
      <c r="O86" s="249" t="str">
        <f t="shared" si="1"/>
        <v/>
      </c>
      <c r="P86" s="249"/>
      <c r="Q86" s="248"/>
      <c r="R86" s="248"/>
      <c r="S86" s="62"/>
      <c r="T86" s="60"/>
      <c r="U86" s="93" t="str">
        <f t="shared" si="2"/>
        <v/>
      </c>
      <c r="V86" s="266"/>
      <c r="W86" s="266"/>
      <c r="X86" s="266"/>
      <c r="Y86" s="266"/>
    </row>
    <row r="87" spans="1:26" ht="16.5" x14ac:dyDescent="0.35">
      <c r="B87" s="55"/>
      <c r="C87" s="217"/>
      <c r="D87" s="218"/>
      <c r="E87" s="218"/>
      <c r="F87" s="56"/>
      <c r="G87" s="47" t="str">
        <f>IF($A$58="","",IF(ISDN30!E80="","",ISDN30!E80))</f>
        <v/>
      </c>
      <c r="H87" s="57"/>
      <c r="I87" s="58"/>
      <c r="J87" s="59"/>
      <c r="K87" s="60"/>
      <c r="L87" s="61" t="str">
        <f t="shared" si="0"/>
        <v/>
      </c>
      <c r="M87" s="59"/>
      <c r="N87" s="60"/>
      <c r="O87" s="249" t="str">
        <f t="shared" si="1"/>
        <v/>
      </c>
      <c r="P87" s="249"/>
      <c r="Q87" s="248"/>
      <c r="R87" s="248"/>
      <c r="S87" s="62"/>
      <c r="T87" s="60"/>
      <c r="U87" s="93" t="str">
        <f t="shared" si="2"/>
        <v/>
      </c>
      <c r="V87" s="266"/>
      <c r="W87" s="266"/>
      <c r="X87" s="266"/>
      <c r="Y87" s="266"/>
    </row>
    <row r="88" spans="1:26" ht="4.5" customHeight="1" x14ac:dyDescent="0.25">
      <c r="O88" s="51" t="str">
        <f t="shared" ref="O88" si="3">IF(L69="","",L69)</f>
        <v/>
      </c>
    </row>
    <row r="89" spans="1:26" ht="15.75" x14ac:dyDescent="0.3">
      <c r="S89" s="34" t="s">
        <v>14</v>
      </c>
      <c r="T89" s="40" t="str">
        <f>T58</f>
        <v/>
      </c>
      <c r="U89" s="36">
        <f>SUM(U58:U87)</f>
        <v>0</v>
      </c>
    </row>
    <row r="92" spans="1:26" x14ac:dyDescent="0.25">
      <c r="B92" s="208" t="s">
        <v>181</v>
      </c>
      <c r="C92" s="209"/>
      <c r="D92" s="209"/>
      <c r="E92" s="209"/>
      <c r="F92" s="209"/>
      <c r="G92" s="209"/>
      <c r="H92" s="209"/>
      <c r="I92" s="209"/>
      <c r="J92" s="209"/>
      <c r="K92" s="209"/>
      <c r="L92" s="209"/>
      <c r="M92" s="209"/>
      <c r="N92" s="210"/>
      <c r="O92" s="41" t="s">
        <v>115</v>
      </c>
      <c r="P92" s="66"/>
      <c r="Q92" s="66"/>
      <c r="R92" s="66"/>
      <c r="S92" s="42"/>
    </row>
    <row r="93" spans="1:26" ht="30" customHeight="1" x14ac:dyDescent="0.25">
      <c r="B93" s="101" t="s">
        <v>205</v>
      </c>
      <c r="C93" s="18" t="s">
        <v>105</v>
      </c>
      <c r="D93" s="205" t="s">
        <v>180</v>
      </c>
      <c r="E93" s="207"/>
      <c r="F93" s="22" t="s">
        <v>36</v>
      </c>
      <c r="G93" s="18" t="s">
        <v>182</v>
      </c>
      <c r="H93" s="18" t="s">
        <v>183</v>
      </c>
      <c r="I93" s="205" t="s">
        <v>52</v>
      </c>
      <c r="J93" s="206"/>
      <c r="K93" s="207"/>
      <c r="L93" s="92" t="s">
        <v>247</v>
      </c>
      <c r="M93" s="19" t="s">
        <v>43</v>
      </c>
      <c r="N93" s="102" t="s">
        <v>21</v>
      </c>
      <c r="O93" s="19" t="s">
        <v>114</v>
      </c>
      <c r="P93" s="18" t="s">
        <v>58</v>
      </c>
      <c r="Q93" s="18" t="s">
        <v>139</v>
      </c>
      <c r="R93" s="19" t="s">
        <v>113</v>
      </c>
      <c r="S93" s="18" t="s">
        <v>37</v>
      </c>
      <c r="T93" s="205" t="s">
        <v>204</v>
      </c>
      <c r="U93" s="206"/>
      <c r="V93" s="206"/>
      <c r="W93" s="207"/>
    </row>
    <row r="94" spans="1:26" s="67" customFormat="1" ht="47.25" customHeight="1" x14ac:dyDescent="0.25">
      <c r="A94" s="133" t="str">
        <f>ADSL!AL64</f>
        <v/>
      </c>
      <c r="B94" s="1" t="str">
        <f>IF(A94="","",VLOOKUP(A94,ADSL!$C$67:$K$76,6,FALSE))</f>
        <v/>
      </c>
      <c r="C94" s="23" t="str">
        <f>IF(A94="","",VLOOKUP(A94,ADSL!$C$67:$K$76,1,FALSE))</f>
        <v/>
      </c>
      <c r="D94" s="202" t="str">
        <f>IF(A94="","",VLOOKUP(A94,ADSL!$C$18:$L$28,2,FALSE))</f>
        <v/>
      </c>
      <c r="E94" s="204"/>
      <c r="F94" s="68" t="str">
        <f>IF(A94="","",VLOOKUP(A94,ADSL!$C$32:$L$41,3,FALSE))</f>
        <v/>
      </c>
      <c r="G94" s="23" t="str">
        <f>IF(A94="","",VLOOKUP(A94,ADSL!$C$67:$K$76,2,FALSE))</f>
        <v/>
      </c>
      <c r="H94" s="23" t="str">
        <f>IF(A94="","",VLOOKUP(A94,ADSL!$C$67:$K$76,3,FALSE))</f>
        <v/>
      </c>
      <c r="I94" s="202" t="str">
        <f>IF(A94="","",VLOOKUP(A94,ADSL!$C$67:$K$76,4,FALSE))</f>
        <v/>
      </c>
      <c r="J94" s="203"/>
      <c r="K94" s="204"/>
      <c r="L94" s="31" t="str">
        <f>IF(A94="","",VLOOKUP(A94,ADSL!$C$67:$K$76,5,FALSE))</f>
        <v/>
      </c>
      <c r="M94" s="25" t="str">
        <f>IF(A94="","",VLOOKUP(A94,ADSL!$C$32:$L$41,2,FALSE))</f>
        <v/>
      </c>
      <c r="N94" s="103" t="str">
        <f>IF(A94="","",VLOOKUP(A94,ADSL!$C$32:$L$41,4,FALSE))</f>
        <v/>
      </c>
      <c r="O94" s="29" t="str">
        <f>IF(A94="","",VLOOKUP(A94,ADSL!$C$45:$H$54,2,FALSE))</f>
        <v/>
      </c>
      <c r="P94" s="69" t="str">
        <f>IF(A94="","",VLOOKUP(A94,ADSL!$C$45:$H$54,3,FALSE))</f>
        <v/>
      </c>
      <c r="Q94" s="29" t="str">
        <f>IF(A94="","",VLOOKUP(A94,ADSL!$C$45:$H$54,4,FALSE))</f>
        <v/>
      </c>
      <c r="R94" s="29" t="str">
        <f>IF(A94="","",VLOOKUP(A94,ADSL!$C$45:$H$54,5,FALSE))</f>
        <v/>
      </c>
      <c r="S94" s="70" t="str">
        <f>IF(A94="","",VLOOKUP(A94,ADSL!$C$45:$H$54,6,FALSE))</f>
        <v/>
      </c>
      <c r="T94" s="202" t="str">
        <f>IF(A94="","",VLOOKUP(A94,ADSL!$C$67:$K$76,7,FALSE))</f>
        <v/>
      </c>
      <c r="U94" s="203"/>
      <c r="V94" s="203"/>
      <c r="W94" s="204"/>
      <c r="Z94" s="71"/>
    </row>
    <row r="95" spans="1:26" s="67" customFormat="1" ht="47.25" customHeight="1" x14ac:dyDescent="0.25">
      <c r="A95" s="133" t="str">
        <f>ADSL!AL65</f>
        <v/>
      </c>
      <c r="B95" s="1" t="str">
        <f>IF(A95="","",VLOOKUP(A95,ADSL!$C$67:$K$76,6,FALSE))</f>
        <v/>
      </c>
      <c r="C95" s="90" t="str">
        <f>IF(A95="","",VLOOKUP(A95,ADSL!$C$67:$K$76,1,FALSE))</f>
        <v/>
      </c>
      <c r="D95" s="202" t="str">
        <f>IF(A95="","",VLOOKUP(A95,ADSL!$C$18:$L$28,2,FALSE))</f>
        <v/>
      </c>
      <c r="E95" s="204"/>
      <c r="F95" s="94" t="str">
        <f>IF(A95="","",VLOOKUP(A95,ADSL!$C$32:$L$41,3,FALSE))</f>
        <v/>
      </c>
      <c r="G95" s="90" t="str">
        <f>IF(A95="","",VLOOKUP(A95,ADSL!$C$67:$K$76,2,FALSE))</f>
        <v/>
      </c>
      <c r="H95" s="90" t="str">
        <f>IF(A95="","",VLOOKUP(A95,ADSL!$C$67:$K$76,3,FALSE))</f>
        <v/>
      </c>
      <c r="I95" s="202" t="str">
        <f>IF(A95="","",VLOOKUP(A95,ADSL!$C$67:$K$76,4,FALSE))</f>
        <v/>
      </c>
      <c r="J95" s="203"/>
      <c r="K95" s="204"/>
      <c r="L95" s="31" t="str">
        <f>IF(A95="","",VLOOKUP(A95,ADSL!$C$67:$K$76,5,FALSE))</f>
        <v/>
      </c>
      <c r="M95" s="87" t="str">
        <f>IF(A95="","",VLOOKUP(A95,ADSL!$C$32:$L$41,2,FALSE))</f>
        <v/>
      </c>
      <c r="N95" s="103" t="str">
        <f>IF(A95="","",VLOOKUP(A95,ADSL!$C$32:$L$41,4,FALSE))</f>
        <v/>
      </c>
      <c r="O95" s="86" t="str">
        <f>IF(A95="","",VLOOKUP(A95,ADSL!$C$45:$H$54,2,FALSE))</f>
        <v/>
      </c>
      <c r="P95" s="69" t="str">
        <f>IF(A95="","",VLOOKUP(A95,ADSL!$C$45:$H$54,3,FALSE))</f>
        <v/>
      </c>
      <c r="Q95" s="86" t="str">
        <f>IF(A95="","",VLOOKUP(A95,ADSL!$C$45:$H$54,4,FALSE))</f>
        <v/>
      </c>
      <c r="R95" s="86" t="str">
        <f>IF(A95="","",VLOOKUP(A95,ADSL!$C$45:$H$54,5,FALSE))</f>
        <v/>
      </c>
      <c r="S95" s="70" t="str">
        <f>IF(A95="","",VLOOKUP(A95,ADSL!$C$45:$H$54,6,FALSE))</f>
        <v/>
      </c>
      <c r="T95" s="202" t="str">
        <f>IF(A95="","",VLOOKUP(A95,ADSL!$C$67:$K$76,7,FALSE))</f>
        <v/>
      </c>
      <c r="U95" s="203"/>
      <c r="V95" s="203"/>
      <c r="W95" s="204"/>
      <c r="Z95" s="71"/>
    </row>
    <row r="96" spans="1:26" s="67" customFormat="1" ht="47.25" customHeight="1" x14ac:dyDescent="0.25">
      <c r="A96" s="133" t="str">
        <f>ADSL!AL66</f>
        <v/>
      </c>
      <c r="B96" s="1" t="str">
        <f>IF(A96="","",VLOOKUP(A96,ADSL!$C$67:$K$76,6,FALSE))</f>
        <v/>
      </c>
      <c r="C96" s="90" t="str">
        <f>IF(A96="","",VLOOKUP(A96,ADSL!$C$67:$K$76,1,FALSE))</f>
        <v/>
      </c>
      <c r="D96" s="202" t="str">
        <f>IF(A96="","",VLOOKUP(A96,ADSL!$C$18:$L$28,2,FALSE))</f>
        <v/>
      </c>
      <c r="E96" s="204"/>
      <c r="F96" s="94" t="str">
        <f>IF(A96="","",VLOOKUP(A96,ADSL!$C$32:$L$41,3,FALSE))</f>
        <v/>
      </c>
      <c r="G96" s="90" t="str">
        <f>IF(A96="","",VLOOKUP(A96,ADSL!$C$67:$K$76,2,FALSE))</f>
        <v/>
      </c>
      <c r="H96" s="90" t="str">
        <f>IF(A96="","",VLOOKUP(A96,ADSL!$C$67:$K$76,3,FALSE))</f>
        <v/>
      </c>
      <c r="I96" s="202" t="str">
        <f>IF(A96="","",VLOOKUP(A96,ADSL!$C$67:$K$76,4,FALSE))</f>
        <v/>
      </c>
      <c r="J96" s="203"/>
      <c r="K96" s="204"/>
      <c r="L96" s="31" t="str">
        <f>IF(A96="","",VLOOKUP(A96,ADSL!$C$67:$K$76,5,FALSE))</f>
        <v/>
      </c>
      <c r="M96" s="87" t="str">
        <f>IF(A96="","",VLOOKUP(A96,ADSL!$C$32:$L$41,2,FALSE))</f>
        <v/>
      </c>
      <c r="N96" s="103" t="str">
        <f>IF(A96="","",VLOOKUP(A96,ADSL!$C$32:$L$41,4,FALSE))</f>
        <v/>
      </c>
      <c r="O96" s="86" t="str">
        <f>IF(A96="","",VLOOKUP(A96,ADSL!$C$45:$H$54,2,FALSE))</f>
        <v/>
      </c>
      <c r="P96" s="69" t="str">
        <f>IF(A96="","",VLOOKUP(A96,ADSL!$C$45:$H$54,3,FALSE))</f>
        <v/>
      </c>
      <c r="Q96" s="86" t="str">
        <f>IF(A96="","",VLOOKUP(A96,ADSL!$C$45:$H$54,4,FALSE))</f>
        <v/>
      </c>
      <c r="R96" s="86" t="str">
        <f>IF(A96="","",VLOOKUP(A96,ADSL!$C$45:$H$54,5,FALSE))</f>
        <v/>
      </c>
      <c r="S96" s="70" t="str">
        <f>IF(A96="","",VLOOKUP(A96,ADSL!$C$45:$H$54,6,FALSE))</f>
        <v/>
      </c>
      <c r="T96" s="202" t="str">
        <f>IF(A96="","",VLOOKUP(A96,ADSL!$C$67:$K$76,7,FALSE))</f>
        <v/>
      </c>
      <c r="U96" s="203"/>
      <c r="V96" s="203"/>
      <c r="W96" s="204"/>
      <c r="Z96" s="71"/>
    </row>
    <row r="97" spans="1:26" s="67" customFormat="1" ht="47.25" customHeight="1" x14ac:dyDescent="0.25">
      <c r="A97" s="133" t="str">
        <f>ADSL!AL67</f>
        <v/>
      </c>
      <c r="B97" s="1" t="str">
        <f>IF(A97="","",VLOOKUP(A97,ADSL!$C$67:$K$76,6,FALSE))</f>
        <v/>
      </c>
      <c r="C97" s="90" t="str">
        <f>IF(A97="","",VLOOKUP(A97,ADSL!$C$67:$K$76,1,FALSE))</f>
        <v/>
      </c>
      <c r="D97" s="202" t="str">
        <f>IF(A97="","",VLOOKUP(A97,ADSL!$C$18:$L$28,2,FALSE))</f>
        <v/>
      </c>
      <c r="E97" s="204"/>
      <c r="F97" s="94" t="str">
        <f>IF(A97="","",VLOOKUP(A97,ADSL!$C$32:$L$41,3,FALSE))</f>
        <v/>
      </c>
      <c r="G97" s="90" t="str">
        <f>IF(A97="","",VLOOKUP(A97,ADSL!$C$67:$K$76,2,FALSE))</f>
        <v/>
      </c>
      <c r="H97" s="90" t="str">
        <f>IF(A97="","",VLOOKUP(A97,ADSL!$C$67:$K$76,3,FALSE))</f>
        <v/>
      </c>
      <c r="I97" s="202" t="str">
        <f>IF(A97="","",VLOOKUP(A97,ADSL!$C$67:$K$76,4,FALSE))</f>
        <v/>
      </c>
      <c r="J97" s="203"/>
      <c r="K97" s="204"/>
      <c r="L97" s="31" t="str">
        <f>IF(A97="","",VLOOKUP(A97,ADSL!$C$67:$K$76,5,FALSE))</f>
        <v/>
      </c>
      <c r="M97" s="87" t="str">
        <f>IF(A97="","",VLOOKUP(A97,ADSL!$C$32:$L$41,2,FALSE))</f>
        <v/>
      </c>
      <c r="N97" s="103" t="str">
        <f>IF(A97="","",VLOOKUP(A97,ADSL!$C$32:$L$41,4,FALSE))</f>
        <v/>
      </c>
      <c r="O97" s="86" t="str">
        <f>IF(A97="","",VLOOKUP(A97,ADSL!$C$45:$H$54,2,FALSE))</f>
        <v/>
      </c>
      <c r="P97" s="69" t="str">
        <f>IF(A97="","",VLOOKUP(A97,ADSL!$C$45:$H$54,3,FALSE))</f>
        <v/>
      </c>
      <c r="Q97" s="86" t="str">
        <f>IF(A97="","",VLOOKUP(A97,ADSL!$C$45:$H$54,4,FALSE))</f>
        <v/>
      </c>
      <c r="R97" s="86" t="str">
        <f>IF(A97="","",VLOOKUP(A97,ADSL!$C$45:$H$54,5,FALSE))</f>
        <v/>
      </c>
      <c r="S97" s="70" t="str">
        <f>IF(A97="","",VLOOKUP(A97,ADSL!$C$45:$H$54,6,FALSE))</f>
        <v/>
      </c>
      <c r="T97" s="202" t="str">
        <f>IF(A97="","",VLOOKUP(A97,ADSL!$C$67:$K$76,7,FALSE))</f>
        <v/>
      </c>
      <c r="U97" s="203"/>
      <c r="V97" s="203"/>
      <c r="W97" s="204"/>
      <c r="Z97" s="71"/>
    </row>
    <row r="98" spans="1:26" s="67" customFormat="1" ht="47.25" customHeight="1" x14ac:dyDescent="0.25">
      <c r="A98" s="133" t="str">
        <f>ADSL!AL68</f>
        <v/>
      </c>
      <c r="B98" s="1" t="str">
        <f>IF(A98="","",VLOOKUP(A98,ADSL!$C$67:$K$76,6,FALSE))</f>
        <v/>
      </c>
      <c r="C98" s="90" t="str">
        <f>IF(A98="","",VLOOKUP(A98,ADSL!$C$67:$K$76,1,FALSE))</f>
        <v/>
      </c>
      <c r="D98" s="202" t="str">
        <f>IF(A98="","",VLOOKUP(A98,ADSL!$C$18:$L$28,2,FALSE))</f>
        <v/>
      </c>
      <c r="E98" s="204"/>
      <c r="F98" s="94" t="str">
        <f>IF(A98="","",VLOOKUP(A98,ADSL!$C$32:$L$41,3,FALSE))</f>
        <v/>
      </c>
      <c r="G98" s="90" t="str">
        <f>IF(A98="","",VLOOKUP(A98,ADSL!$C$67:$K$76,2,FALSE))</f>
        <v/>
      </c>
      <c r="H98" s="90" t="str">
        <f>IF(A98="","",VLOOKUP(A98,ADSL!$C$67:$K$76,3,FALSE))</f>
        <v/>
      </c>
      <c r="I98" s="202" t="str">
        <f>IF(A98="","",VLOOKUP(A98,ADSL!$C$67:$K$76,4,FALSE))</f>
        <v/>
      </c>
      <c r="J98" s="203"/>
      <c r="K98" s="204"/>
      <c r="L98" s="31" t="str">
        <f>IF(A98="","",VLOOKUP(A98,ADSL!$C$67:$K$76,5,FALSE))</f>
        <v/>
      </c>
      <c r="M98" s="87" t="str">
        <f>IF(A98="","",VLOOKUP(A98,ADSL!$C$32:$L$41,2,FALSE))</f>
        <v/>
      </c>
      <c r="N98" s="103" t="str">
        <f>IF(A98="","",VLOOKUP(A98,ADSL!$C$32:$L$41,4,FALSE))</f>
        <v/>
      </c>
      <c r="O98" s="86" t="str">
        <f>IF(A98="","",VLOOKUP(A98,ADSL!$C$45:$H$54,2,FALSE))</f>
        <v/>
      </c>
      <c r="P98" s="69" t="str">
        <f>IF(A98="","",VLOOKUP(A98,ADSL!$C$45:$H$54,3,FALSE))</f>
        <v/>
      </c>
      <c r="Q98" s="86" t="str">
        <f>IF(A98="","",VLOOKUP(A98,ADSL!$C$45:$H$54,4,FALSE))</f>
        <v/>
      </c>
      <c r="R98" s="86" t="str">
        <f>IF(A98="","",VLOOKUP(A98,ADSL!$C$45:$H$54,5,FALSE))</f>
        <v/>
      </c>
      <c r="S98" s="70" t="str">
        <f>IF(A98="","",VLOOKUP(A98,ADSL!$C$45:$H$54,6,FALSE))</f>
        <v/>
      </c>
      <c r="T98" s="202" t="str">
        <f>IF(A98="","",VLOOKUP(A98,ADSL!$C$67:$K$76,7,FALSE))</f>
        <v/>
      </c>
      <c r="U98" s="203"/>
      <c r="V98" s="203"/>
      <c r="W98" s="204"/>
      <c r="Z98" s="71"/>
    </row>
    <row r="99" spans="1:26" s="67" customFormat="1" ht="47.25" customHeight="1" x14ac:dyDescent="0.25">
      <c r="A99" s="133" t="str">
        <f>ADSL!AL69</f>
        <v/>
      </c>
      <c r="B99" s="1" t="str">
        <f>IF(A99="","",VLOOKUP(A99,ADSL!$C$67:$K$76,6,FALSE))</f>
        <v/>
      </c>
      <c r="C99" s="90" t="str">
        <f>IF(A99="","",VLOOKUP(A99,ADSL!$C$67:$K$76,1,FALSE))</f>
        <v/>
      </c>
      <c r="D99" s="202" t="str">
        <f>IF(A99="","",VLOOKUP(A99,ADSL!$C$18:$L$28,2,FALSE))</f>
        <v/>
      </c>
      <c r="E99" s="204"/>
      <c r="F99" s="94" t="str">
        <f>IF(A99="","",VLOOKUP(A99,ADSL!$C$32:$L$41,3,FALSE))</f>
        <v/>
      </c>
      <c r="G99" s="90" t="str">
        <f>IF(A99="","",VLOOKUP(A99,ADSL!$C$67:$K$76,2,FALSE))</f>
        <v/>
      </c>
      <c r="H99" s="90" t="str">
        <f>IF(A99="","",VLOOKUP(A99,ADSL!$C$67:$K$76,3,FALSE))</f>
        <v/>
      </c>
      <c r="I99" s="202" t="str">
        <f>IF(A99="","",VLOOKUP(A99,ADSL!$C$67:$K$76,4,FALSE))</f>
        <v/>
      </c>
      <c r="J99" s="203"/>
      <c r="K99" s="204"/>
      <c r="L99" s="31" t="str">
        <f>IF(A99="","",VLOOKUP(A99,ADSL!$C$67:$K$76,5,FALSE))</f>
        <v/>
      </c>
      <c r="M99" s="87" t="str">
        <f>IF(A99="","",VLOOKUP(A99,ADSL!$C$32:$L$41,2,FALSE))</f>
        <v/>
      </c>
      <c r="N99" s="103" t="str">
        <f>IF(A99="","",VLOOKUP(A99,ADSL!$C$32:$L$41,4,FALSE))</f>
        <v/>
      </c>
      <c r="O99" s="86" t="str">
        <f>IF(A99="","",VLOOKUP(A99,ADSL!$C$45:$H$54,2,FALSE))</f>
        <v/>
      </c>
      <c r="P99" s="69" t="str">
        <f>IF(A99="","",VLOOKUP(A99,ADSL!$C$45:$H$54,3,FALSE))</f>
        <v/>
      </c>
      <c r="Q99" s="86" t="str">
        <f>IF(A99="","",VLOOKUP(A99,ADSL!$C$45:$H$54,4,FALSE))</f>
        <v/>
      </c>
      <c r="R99" s="86" t="str">
        <f>IF(A99="","",VLOOKUP(A99,ADSL!$C$45:$H$54,5,FALSE))</f>
        <v/>
      </c>
      <c r="S99" s="70" t="str">
        <f>IF(A99="","",VLOOKUP(A99,ADSL!$C$45:$H$54,6,FALSE))</f>
        <v/>
      </c>
      <c r="T99" s="202" t="str">
        <f>IF(A99="","",VLOOKUP(A99,ADSL!$C$67:$K$76,7,FALSE))</f>
        <v/>
      </c>
      <c r="U99" s="203"/>
      <c r="V99" s="203"/>
      <c r="W99" s="204"/>
      <c r="Z99" s="71"/>
    </row>
    <row r="100" spans="1:26" s="67" customFormat="1" ht="47.25" customHeight="1" x14ac:dyDescent="0.25">
      <c r="A100" s="133" t="str">
        <f>ADSL!AL70</f>
        <v/>
      </c>
      <c r="B100" s="1" t="str">
        <f>IF(A100="","",VLOOKUP(A100,ADSL!$C$67:$K$76,6,FALSE))</f>
        <v/>
      </c>
      <c r="C100" s="90" t="str">
        <f>IF(A100="","",VLOOKUP(A100,ADSL!$C$67:$K$76,1,FALSE))</f>
        <v/>
      </c>
      <c r="D100" s="202" t="str">
        <f>IF(A100="","",VLOOKUP(A100,ADSL!$C$18:$L$28,2,FALSE))</f>
        <v/>
      </c>
      <c r="E100" s="204"/>
      <c r="F100" s="94" t="str">
        <f>IF(A100="","",VLOOKUP(A100,ADSL!$C$32:$L$41,3,FALSE))</f>
        <v/>
      </c>
      <c r="G100" s="90" t="str">
        <f>IF(A100="","",VLOOKUP(A100,ADSL!$C$67:$K$76,2,FALSE))</f>
        <v/>
      </c>
      <c r="H100" s="90" t="str">
        <f>IF(A100="","",VLOOKUP(A100,ADSL!$C$67:$K$76,3,FALSE))</f>
        <v/>
      </c>
      <c r="I100" s="202" t="str">
        <f>IF(A100="","",VLOOKUP(A100,ADSL!$C$67:$K$76,4,FALSE))</f>
        <v/>
      </c>
      <c r="J100" s="203"/>
      <c r="K100" s="204"/>
      <c r="L100" s="31" t="str">
        <f>IF(A100="","",VLOOKUP(A100,ADSL!$C$67:$K$76,5,FALSE))</f>
        <v/>
      </c>
      <c r="M100" s="87" t="str">
        <f>IF(A100="","",VLOOKUP(A100,ADSL!$C$32:$L$41,2,FALSE))</f>
        <v/>
      </c>
      <c r="N100" s="103" t="str">
        <f>IF(A100="","",VLOOKUP(A100,ADSL!$C$32:$L$41,4,FALSE))</f>
        <v/>
      </c>
      <c r="O100" s="86" t="str">
        <f>IF(A100="","",VLOOKUP(A100,ADSL!$C$45:$H$54,2,FALSE))</f>
        <v/>
      </c>
      <c r="P100" s="69" t="str">
        <f>IF(A100="","",VLOOKUP(A100,ADSL!$C$45:$H$54,3,FALSE))</f>
        <v/>
      </c>
      <c r="Q100" s="86" t="str">
        <f>IF(A100="","",VLOOKUP(A100,ADSL!$C$45:$H$54,4,FALSE))</f>
        <v/>
      </c>
      <c r="R100" s="86" t="str">
        <f>IF(A100="","",VLOOKUP(A100,ADSL!$C$45:$H$54,5,FALSE))</f>
        <v/>
      </c>
      <c r="S100" s="70" t="str">
        <f>IF(A100="","",VLOOKUP(A100,ADSL!$C$45:$H$54,6,FALSE))</f>
        <v/>
      </c>
      <c r="T100" s="202" t="str">
        <f>IF(A100="","",VLOOKUP(A100,ADSL!$C$67:$K$76,7,FALSE))</f>
        <v/>
      </c>
      <c r="U100" s="203"/>
      <c r="V100" s="203"/>
      <c r="W100" s="204"/>
      <c r="Z100" s="71"/>
    </row>
    <row r="101" spans="1:26" s="67" customFormat="1" ht="47.25" customHeight="1" x14ac:dyDescent="0.25">
      <c r="A101" s="133" t="str">
        <f>ADSL!AL71</f>
        <v/>
      </c>
      <c r="B101" s="1" t="str">
        <f>IF(A101="","",VLOOKUP(A101,ADSL!$C$67:$K$76,6,FALSE))</f>
        <v/>
      </c>
      <c r="C101" s="90" t="str">
        <f>IF(A101="","",VLOOKUP(A101,ADSL!$C$67:$K$76,1,FALSE))</f>
        <v/>
      </c>
      <c r="D101" s="202" t="str">
        <f>IF(A101="","",VLOOKUP(A101,ADSL!$C$18:$L$28,2,FALSE))</f>
        <v/>
      </c>
      <c r="E101" s="204"/>
      <c r="F101" s="94" t="str">
        <f>IF(A101="","",VLOOKUP(A101,ADSL!$C$32:$L$41,3,FALSE))</f>
        <v/>
      </c>
      <c r="G101" s="90" t="str">
        <f>IF(A101="","",VLOOKUP(A101,ADSL!$C$67:$K$76,2,FALSE))</f>
        <v/>
      </c>
      <c r="H101" s="90" t="str">
        <f>IF(A101="","",VLOOKUP(A101,ADSL!$C$67:$K$76,3,FALSE))</f>
        <v/>
      </c>
      <c r="I101" s="202" t="str">
        <f>IF(A101="","",VLOOKUP(A101,ADSL!$C$67:$K$76,4,FALSE))</f>
        <v/>
      </c>
      <c r="J101" s="203"/>
      <c r="K101" s="204"/>
      <c r="L101" s="31" t="str">
        <f>IF(A101="","",VLOOKUP(A101,ADSL!$C$67:$K$76,5,FALSE))</f>
        <v/>
      </c>
      <c r="M101" s="87" t="str">
        <f>IF(A101="","",VLOOKUP(A101,ADSL!$C$32:$L$41,2,FALSE))</f>
        <v/>
      </c>
      <c r="N101" s="103" t="str">
        <f>IF(A101="","",VLOOKUP(A101,ADSL!$C$32:$L$41,4,FALSE))</f>
        <v/>
      </c>
      <c r="O101" s="86" t="str">
        <f>IF(A101="","",VLOOKUP(A101,ADSL!$C$45:$H$54,2,FALSE))</f>
        <v/>
      </c>
      <c r="P101" s="69" t="str">
        <f>IF(A101="","",VLOOKUP(A101,ADSL!$C$45:$H$54,3,FALSE))</f>
        <v/>
      </c>
      <c r="Q101" s="86" t="str">
        <f>IF(A101="","",VLOOKUP(A101,ADSL!$C$45:$H$54,4,FALSE))</f>
        <v/>
      </c>
      <c r="R101" s="86" t="str">
        <f>IF(A101="","",VLOOKUP(A101,ADSL!$C$45:$H$54,5,FALSE))</f>
        <v/>
      </c>
      <c r="S101" s="70" t="str">
        <f>IF(A101="","",VLOOKUP(A101,ADSL!$C$45:$H$54,6,FALSE))</f>
        <v/>
      </c>
      <c r="T101" s="202" t="str">
        <f>IF(A101="","",VLOOKUP(A101,ADSL!$C$67:$K$76,7,FALSE))</f>
        <v/>
      </c>
      <c r="U101" s="203"/>
      <c r="V101" s="203"/>
      <c r="W101" s="204"/>
      <c r="Z101" s="71"/>
    </row>
    <row r="102" spans="1:26" s="67" customFormat="1" ht="47.25" customHeight="1" x14ac:dyDescent="0.25">
      <c r="A102" s="133" t="str">
        <f>ADSL!AL72</f>
        <v/>
      </c>
      <c r="B102" s="1" t="str">
        <f>IF(A102="","",VLOOKUP(A102,ADSL!$C$67:$K$76,6,FALSE))</f>
        <v/>
      </c>
      <c r="C102" s="90" t="str">
        <f>IF(A102="","",VLOOKUP(A102,ADSL!$C$67:$K$76,1,FALSE))</f>
        <v/>
      </c>
      <c r="D102" s="202" t="str">
        <f>IF(A102="","",VLOOKUP(A102,ADSL!$C$18:$L$28,2,FALSE))</f>
        <v/>
      </c>
      <c r="E102" s="204"/>
      <c r="F102" s="94" t="str">
        <f>IF(A102="","",VLOOKUP(A102,ADSL!$C$32:$L$41,3,FALSE))</f>
        <v/>
      </c>
      <c r="G102" s="90" t="str">
        <f>IF(A102="","",VLOOKUP(A102,ADSL!$C$67:$K$76,2,FALSE))</f>
        <v/>
      </c>
      <c r="H102" s="90" t="str">
        <f>IF(A102="","",VLOOKUP(A102,ADSL!$C$67:$K$76,3,FALSE))</f>
        <v/>
      </c>
      <c r="I102" s="202" t="str">
        <f>IF(A102="","",VLOOKUP(A102,ADSL!$C$67:$K$76,4,FALSE))</f>
        <v/>
      </c>
      <c r="J102" s="203"/>
      <c r="K102" s="204"/>
      <c r="L102" s="31" t="str">
        <f>IF(A102="","",VLOOKUP(A102,ADSL!$C$67:$K$76,5,FALSE))</f>
        <v/>
      </c>
      <c r="M102" s="87" t="str">
        <f>IF(A102="","",VLOOKUP(A102,ADSL!$C$32:$L$41,2,FALSE))</f>
        <v/>
      </c>
      <c r="N102" s="103" t="str">
        <f>IF(A102="","",VLOOKUP(A102,ADSL!$C$32:$L$41,4,FALSE))</f>
        <v/>
      </c>
      <c r="O102" s="86" t="str">
        <f>IF(A102="","",VLOOKUP(A102,ADSL!$C$45:$H$54,2,FALSE))</f>
        <v/>
      </c>
      <c r="P102" s="69" t="str">
        <f>IF(A102="","",VLOOKUP(A102,ADSL!$C$45:$H$54,3,FALSE))</f>
        <v/>
      </c>
      <c r="Q102" s="86" t="str">
        <f>IF(A102="","",VLOOKUP(A102,ADSL!$C$45:$H$54,4,FALSE))</f>
        <v/>
      </c>
      <c r="R102" s="86" t="str">
        <f>IF(A102="","",VLOOKUP(A102,ADSL!$C$45:$H$54,5,FALSE))</f>
        <v/>
      </c>
      <c r="S102" s="70" t="str">
        <f>IF(A102="","",VLOOKUP(A102,ADSL!$C$45:$H$54,6,FALSE))</f>
        <v/>
      </c>
      <c r="T102" s="202" t="str">
        <f>IF(A102="","",VLOOKUP(A102,ADSL!$C$67:$K$76,7,FALSE))</f>
        <v/>
      </c>
      <c r="U102" s="203"/>
      <c r="V102" s="203"/>
      <c r="W102" s="204"/>
      <c r="Z102" s="71"/>
    </row>
    <row r="103" spans="1:26" s="67" customFormat="1" ht="47.25" customHeight="1" x14ac:dyDescent="0.25">
      <c r="A103" s="133" t="str">
        <f>ADSL!AL73</f>
        <v/>
      </c>
      <c r="B103" s="1" t="str">
        <f>IF(A103="","",VLOOKUP(A103,ADSL!$C$67:$K$76,6,FALSE))</f>
        <v/>
      </c>
      <c r="C103" s="90" t="str">
        <f>IF(A103="","",VLOOKUP(A103,ADSL!$C$67:$K$76,1,FALSE))</f>
        <v/>
      </c>
      <c r="D103" s="202" t="str">
        <f>IF(A103="","",VLOOKUP(A103,ADSL!$C$18:$L$28,2,FALSE))</f>
        <v/>
      </c>
      <c r="E103" s="204"/>
      <c r="F103" s="94" t="str">
        <f>IF(A103="","",VLOOKUP(A103,ADSL!$C$32:$L$41,3,FALSE))</f>
        <v/>
      </c>
      <c r="G103" s="90" t="str">
        <f>IF(A103="","",VLOOKUP(A103,ADSL!$C$67:$K$76,2,FALSE))</f>
        <v/>
      </c>
      <c r="H103" s="90" t="str">
        <f>IF(A103="","",VLOOKUP(A103,ADSL!$C$67:$K$76,3,FALSE))</f>
        <v/>
      </c>
      <c r="I103" s="202" t="str">
        <f>IF(A103="","",VLOOKUP(A103,ADSL!$C$67:$K$76,4,FALSE))</f>
        <v/>
      </c>
      <c r="J103" s="203"/>
      <c r="K103" s="204"/>
      <c r="L103" s="31" t="str">
        <f>IF(A103="","",VLOOKUP(A103,ADSL!$C$67:$K$76,5,FALSE))</f>
        <v/>
      </c>
      <c r="M103" s="87" t="str">
        <f>IF(A103="","",VLOOKUP(A103,ADSL!$C$32:$L$41,2,FALSE))</f>
        <v/>
      </c>
      <c r="N103" s="103" t="str">
        <f>IF(A103="","",VLOOKUP(A103,ADSL!$C$32:$L$41,4,FALSE))</f>
        <v/>
      </c>
      <c r="O103" s="86" t="str">
        <f>IF(A103="","",VLOOKUP(A103,ADSL!$C$45:$H$54,2,FALSE))</f>
        <v/>
      </c>
      <c r="P103" s="69" t="str">
        <f>IF(A103="","",VLOOKUP(A103,ADSL!$C$45:$H$54,3,FALSE))</f>
        <v/>
      </c>
      <c r="Q103" s="86" t="str">
        <f>IF(A103="","",VLOOKUP(A103,ADSL!$C$45:$H$54,4,FALSE))</f>
        <v/>
      </c>
      <c r="R103" s="86" t="str">
        <f>IF(A103="","",VLOOKUP(A103,ADSL!$C$45:$H$54,5,FALSE))</f>
        <v/>
      </c>
      <c r="S103" s="70" t="str">
        <f>IF(A103="","",VLOOKUP(A103,ADSL!$C$45:$H$54,6,FALSE))</f>
        <v/>
      </c>
      <c r="T103" s="202" t="str">
        <f>IF(A103="","",VLOOKUP(A103,ADSL!$C$67:$K$76,7,FALSE))</f>
        <v/>
      </c>
      <c r="U103" s="203"/>
      <c r="V103" s="203"/>
      <c r="W103" s="204"/>
      <c r="Z103" s="71"/>
    </row>
    <row r="104" spans="1:26" ht="4.5" customHeight="1" x14ac:dyDescent="0.35">
      <c r="C104" s="15"/>
      <c r="D104" s="15"/>
      <c r="E104" s="15"/>
      <c r="F104" s="15"/>
      <c r="G104" s="39"/>
      <c r="H104" s="39"/>
      <c r="I104" s="39"/>
      <c r="J104" s="39"/>
      <c r="K104" s="39"/>
      <c r="L104" s="39"/>
      <c r="M104" s="39"/>
      <c r="O104" s="72"/>
      <c r="P104" s="73"/>
      <c r="R104" s="72"/>
      <c r="S104" s="72"/>
    </row>
    <row r="105" spans="1:26" ht="16.5" customHeight="1" x14ac:dyDescent="0.35">
      <c r="C105" s="15"/>
      <c r="D105" s="15"/>
      <c r="E105" s="15"/>
      <c r="F105" s="15"/>
      <c r="G105" s="39"/>
      <c r="H105" s="39"/>
      <c r="I105" s="39"/>
      <c r="J105" s="39"/>
      <c r="K105" s="39"/>
      <c r="L105" s="39"/>
      <c r="M105" s="39"/>
      <c r="O105" s="74">
        <f>SUM(O94:O103)</f>
        <v>0</v>
      </c>
      <c r="P105" s="74">
        <f>SUM(P94:P103)</f>
        <v>0</v>
      </c>
      <c r="Q105" s="74">
        <f>SUM(Q94:Q103)</f>
        <v>0</v>
      </c>
      <c r="R105" s="74">
        <f>SUM(R94:R103)</f>
        <v>0</v>
      </c>
      <c r="S105" s="74">
        <f>SUM(S94:S103)</f>
        <v>0</v>
      </c>
    </row>
    <row r="106" spans="1:26" ht="5.25" customHeight="1" x14ac:dyDescent="0.35">
      <c r="C106" s="15"/>
      <c r="D106" s="15"/>
      <c r="E106" s="15"/>
      <c r="F106" s="15"/>
      <c r="I106" s="39"/>
      <c r="J106" s="39"/>
      <c r="K106" s="39"/>
      <c r="L106" s="39"/>
      <c r="M106" s="39"/>
      <c r="N106" s="39"/>
      <c r="O106" s="21"/>
      <c r="P106" s="21"/>
      <c r="Q106" s="75"/>
      <c r="R106" s="75"/>
      <c r="S106" s="75"/>
    </row>
    <row r="107" spans="1:26" ht="17.25" x14ac:dyDescent="0.35">
      <c r="C107" s="15"/>
      <c r="D107" s="15"/>
      <c r="E107" s="15"/>
      <c r="F107" s="15"/>
      <c r="I107" s="15"/>
      <c r="J107" s="15"/>
      <c r="K107" s="15"/>
      <c r="L107" s="15"/>
      <c r="N107" s="15"/>
      <c r="O107" s="21"/>
      <c r="P107" s="21"/>
      <c r="Q107" s="76" t="s">
        <v>39</v>
      </c>
      <c r="R107" s="77">
        <f>SUM(O105:Q105)</f>
        <v>0</v>
      </c>
      <c r="S107" s="78"/>
    </row>
    <row r="108" spans="1:26" ht="17.25" x14ac:dyDescent="0.35">
      <c r="C108" s="15"/>
      <c r="D108" s="15"/>
      <c r="E108" s="15"/>
      <c r="F108" s="15"/>
      <c r="I108" s="15"/>
      <c r="J108" s="15"/>
      <c r="K108" s="15"/>
      <c r="L108" s="15"/>
      <c r="N108" s="15"/>
      <c r="O108" s="21"/>
      <c r="P108" s="21"/>
      <c r="Q108" s="76" t="s">
        <v>13</v>
      </c>
      <c r="R108" s="79">
        <f>SUM(R105:S105)</f>
        <v>0</v>
      </c>
      <c r="S108" s="78"/>
    </row>
    <row r="109" spans="1:26" x14ac:dyDescent="0.25">
      <c r="L109" s="80"/>
    </row>
    <row r="110" spans="1:26" x14ac:dyDescent="0.25">
      <c r="L110" s="81"/>
    </row>
    <row r="111" spans="1:26" x14ac:dyDescent="0.25">
      <c r="L111" s="81"/>
    </row>
    <row r="112" spans="1:26" x14ac:dyDescent="0.25">
      <c r="L112" s="81"/>
    </row>
    <row r="113" spans="2:16" x14ac:dyDescent="0.25">
      <c r="L113" s="81"/>
    </row>
    <row r="114" spans="2:16" x14ac:dyDescent="0.25">
      <c r="L114" s="81"/>
    </row>
    <row r="115" spans="2:16" x14ac:dyDescent="0.25">
      <c r="L115" s="81"/>
    </row>
    <row r="116" spans="2:16" ht="15" customHeight="1" x14ac:dyDescent="0.25">
      <c r="B116" s="265" t="s">
        <v>112</v>
      </c>
      <c r="C116" s="265"/>
      <c r="D116" s="265"/>
      <c r="E116" s="265"/>
      <c r="F116" s="265"/>
      <c r="G116" s="265"/>
      <c r="H116" s="265"/>
      <c r="I116" s="265"/>
      <c r="J116" s="265"/>
      <c r="K116" s="265"/>
      <c r="L116" s="265"/>
      <c r="M116" s="82"/>
      <c r="N116" s="82"/>
      <c r="P116" s="82"/>
    </row>
    <row r="117" spans="2:16" x14ac:dyDescent="0.25">
      <c r="B117" s="265"/>
      <c r="C117" s="265"/>
      <c r="D117" s="265"/>
      <c r="E117" s="265"/>
      <c r="F117" s="265"/>
      <c r="G117" s="265"/>
      <c r="H117" s="265"/>
      <c r="I117" s="265"/>
      <c r="J117" s="265"/>
      <c r="K117" s="265"/>
      <c r="L117" s="265"/>
      <c r="M117" s="82"/>
      <c r="N117" s="82"/>
      <c r="P117" s="82"/>
    </row>
    <row r="118" spans="2:16" x14ac:dyDescent="0.25">
      <c r="B118" s="82"/>
      <c r="C118" s="82"/>
      <c r="D118" s="82"/>
      <c r="E118" s="82"/>
      <c r="F118" s="82"/>
      <c r="G118" s="82"/>
      <c r="H118" s="82"/>
      <c r="I118" s="82"/>
      <c r="J118" s="82"/>
      <c r="K118" s="82"/>
      <c r="L118" s="82"/>
      <c r="M118" s="82"/>
      <c r="N118" s="82"/>
      <c r="P118" s="82"/>
    </row>
    <row r="119" spans="2:16" x14ac:dyDescent="0.25">
      <c r="B119" s="82"/>
      <c r="C119" s="82"/>
      <c r="D119" s="82"/>
      <c r="E119" s="82"/>
      <c r="F119" s="82"/>
      <c r="G119" s="82"/>
      <c r="H119" s="82"/>
      <c r="I119" s="82"/>
      <c r="J119" s="82"/>
      <c r="K119" s="82"/>
      <c r="L119" s="82"/>
      <c r="M119" s="82"/>
      <c r="N119" s="82"/>
      <c r="P119" s="82"/>
    </row>
    <row r="120" spans="2:16" ht="16.5" x14ac:dyDescent="0.3">
      <c r="B120" s="72" t="s">
        <v>41</v>
      </c>
      <c r="C120" s="15"/>
      <c r="D120" s="15"/>
      <c r="E120" s="15"/>
      <c r="F120" s="15"/>
      <c r="G120" s="15"/>
      <c r="H120" s="15"/>
      <c r="I120" s="15"/>
      <c r="J120" s="15"/>
      <c r="K120" s="15"/>
      <c r="L120" s="15"/>
      <c r="M120" s="15"/>
      <c r="N120" s="15"/>
      <c r="P120" s="15"/>
    </row>
    <row r="121" spans="2:16" ht="16.5" x14ac:dyDescent="0.3">
      <c r="B121" s="83" t="s">
        <v>184</v>
      </c>
      <c r="C121" s="15"/>
      <c r="D121" s="15"/>
      <c r="E121" s="15"/>
      <c r="F121" s="15"/>
      <c r="G121" s="15"/>
      <c r="H121" s="15"/>
      <c r="I121" s="15"/>
      <c r="J121" s="15"/>
      <c r="K121" s="15"/>
      <c r="L121" s="15"/>
      <c r="M121" s="15"/>
      <c r="N121" s="15"/>
      <c r="P121" s="15"/>
    </row>
    <row r="122" spans="2:16" ht="16.5" x14ac:dyDescent="0.3">
      <c r="B122" s="15"/>
      <c r="C122" s="15"/>
      <c r="D122" s="15"/>
      <c r="E122" s="15"/>
      <c r="F122" s="15"/>
      <c r="G122" s="15"/>
      <c r="H122" s="15"/>
      <c r="I122" s="15"/>
      <c r="J122" s="15"/>
      <c r="K122" s="15"/>
      <c r="L122" s="15"/>
      <c r="M122" s="15"/>
      <c r="N122" s="15"/>
      <c r="O122" s="15"/>
      <c r="P122" s="15"/>
    </row>
    <row r="123" spans="2:16" ht="16.5" x14ac:dyDescent="0.3">
      <c r="B123" s="15"/>
      <c r="C123" s="15"/>
      <c r="D123" s="15"/>
      <c r="E123" s="15"/>
      <c r="F123" s="15"/>
      <c r="G123" s="15"/>
      <c r="H123" s="15"/>
      <c r="I123" s="15"/>
      <c r="J123" s="15"/>
      <c r="K123" s="15"/>
      <c r="L123" s="15"/>
      <c r="M123" s="15"/>
      <c r="N123" s="15"/>
      <c r="O123" s="15"/>
      <c r="P123" s="15"/>
    </row>
    <row r="124" spans="2:16" ht="16.5" x14ac:dyDescent="0.3">
      <c r="B124" s="15"/>
      <c r="C124" s="15"/>
      <c r="D124" s="15"/>
      <c r="E124" s="15"/>
      <c r="F124" s="15"/>
      <c r="G124" s="15"/>
      <c r="H124" s="15"/>
      <c r="I124" s="15"/>
      <c r="J124" s="15"/>
      <c r="K124" s="15"/>
      <c r="L124" s="15"/>
      <c r="M124" s="15"/>
      <c r="N124" s="15"/>
      <c r="O124" s="15"/>
      <c r="P124" s="15"/>
    </row>
    <row r="125" spans="2:16" ht="16.5" x14ac:dyDescent="0.3">
      <c r="B125" s="15"/>
      <c r="C125" s="15"/>
      <c r="D125" s="15"/>
      <c r="E125" s="15"/>
      <c r="F125" s="15"/>
      <c r="G125" s="15"/>
      <c r="H125" s="15"/>
      <c r="I125" s="15"/>
      <c r="J125" s="15"/>
      <c r="K125" s="15"/>
      <c r="L125" s="15"/>
      <c r="M125" s="15"/>
      <c r="N125" s="15"/>
      <c r="O125" s="15"/>
      <c r="P125" s="15"/>
    </row>
    <row r="156" spans="3:4" hidden="1" x14ac:dyDescent="0.25"/>
    <row r="157" spans="3:4" hidden="1" x14ac:dyDescent="0.25">
      <c r="C157" s="3">
        <f>Analogue!E11</f>
        <v>0</v>
      </c>
      <c r="D157" s="3">
        <f>IF(C157=0,1,2)</f>
        <v>1</v>
      </c>
    </row>
    <row r="158" spans="3:4" hidden="1" x14ac:dyDescent="0.25">
      <c r="C158" s="3">
        <f>ISDN2!D13</f>
        <v>0</v>
      </c>
      <c r="D158" s="3">
        <f t="shared" ref="D158:D160" si="4">IF(C158="",1,2)</f>
        <v>2</v>
      </c>
    </row>
    <row r="159" spans="3:4" hidden="1" x14ac:dyDescent="0.25">
      <c r="C159" s="3">
        <f>ISDN30!D13</f>
        <v>0</v>
      </c>
      <c r="D159" s="3">
        <f t="shared" si="4"/>
        <v>2</v>
      </c>
    </row>
    <row r="160" spans="3:4" hidden="1" x14ac:dyDescent="0.25">
      <c r="C160" s="84">
        <f>ADSL!E12</f>
        <v>0</v>
      </c>
      <c r="D160" s="3">
        <f t="shared" si="4"/>
        <v>2</v>
      </c>
    </row>
    <row r="161" spans="4:4" hidden="1" x14ac:dyDescent="0.25"/>
    <row r="162" spans="4:4" hidden="1" x14ac:dyDescent="0.25">
      <c r="D162" s="3" t="str">
        <f>IF(AND(C157=0,C158=0,C159=0,C160=0),"",IF(AND(C157=0,C158=0,C159=0),C160,IF(AND(C157=0,C158=0),C159,IF(C157=0,C158,C157))))</f>
        <v/>
      </c>
    </row>
  </sheetData>
  <sheetProtection deleteRows="0"/>
  <mergeCells count="407">
    <mergeCell ref="U38:U39"/>
    <mergeCell ref="U36:U37"/>
    <mergeCell ref="U34:U35"/>
    <mergeCell ref="U32:U33"/>
    <mergeCell ref="V36:Y37"/>
    <mergeCell ref="V34:Y35"/>
    <mergeCell ref="V32:Y33"/>
    <mergeCell ref="R38:R39"/>
    <mergeCell ref="R36:R37"/>
    <mergeCell ref="R34:R35"/>
    <mergeCell ref="R32:R33"/>
    <mergeCell ref="S38:S39"/>
    <mergeCell ref="S36:S37"/>
    <mergeCell ref="S34:S35"/>
    <mergeCell ref="S32:S33"/>
    <mergeCell ref="T38:T39"/>
    <mergeCell ref="T36:T37"/>
    <mergeCell ref="T34:T35"/>
    <mergeCell ref="T32:T33"/>
    <mergeCell ref="V84:Y84"/>
    <mergeCell ref="V85:Y85"/>
    <mergeCell ref="V86:Y86"/>
    <mergeCell ref="B38:B39"/>
    <mergeCell ref="B36:B37"/>
    <mergeCell ref="B34:B35"/>
    <mergeCell ref="B32:B33"/>
    <mergeCell ref="C38:C39"/>
    <mergeCell ref="C36:C37"/>
    <mergeCell ref="C34:C35"/>
    <mergeCell ref="C32:C33"/>
    <mergeCell ref="D36:E37"/>
    <mergeCell ref="D34:E35"/>
    <mergeCell ref="D32:E33"/>
    <mergeCell ref="J38:J39"/>
    <mergeCell ref="J36:J37"/>
    <mergeCell ref="J34:J35"/>
    <mergeCell ref="J32:J33"/>
    <mergeCell ref="K38:K39"/>
    <mergeCell ref="K36:K37"/>
    <mergeCell ref="K34:K35"/>
    <mergeCell ref="K32:K33"/>
    <mergeCell ref="L38:L39"/>
    <mergeCell ref="L36:L37"/>
    <mergeCell ref="AM57:AO57"/>
    <mergeCell ref="AM58:AO58"/>
    <mergeCell ref="V31:Y31"/>
    <mergeCell ref="V57:Y57"/>
    <mergeCell ref="K56:S56"/>
    <mergeCell ref="V78:Y78"/>
    <mergeCell ref="V79:Y79"/>
    <mergeCell ref="V80:Y80"/>
    <mergeCell ref="V81:Y81"/>
    <mergeCell ref="L34:L35"/>
    <mergeCell ref="L32:L33"/>
    <mergeCell ref="M38:M39"/>
    <mergeCell ref="M36:M37"/>
    <mergeCell ref="M34:M35"/>
    <mergeCell ref="M32:M33"/>
    <mergeCell ref="N38:N39"/>
    <mergeCell ref="N36:N37"/>
    <mergeCell ref="N34:N35"/>
    <mergeCell ref="N32:N33"/>
    <mergeCell ref="O36:P37"/>
    <mergeCell ref="O34:P35"/>
    <mergeCell ref="O32:P33"/>
    <mergeCell ref="Q36:Q37"/>
    <mergeCell ref="Q34:Q35"/>
    <mergeCell ref="B116:L117"/>
    <mergeCell ref="V87:Y87"/>
    <mergeCell ref="V58:Y58"/>
    <mergeCell ref="V59:Y59"/>
    <mergeCell ref="V60:Y60"/>
    <mergeCell ref="V61:Y61"/>
    <mergeCell ref="V62:Y62"/>
    <mergeCell ref="V63:Y63"/>
    <mergeCell ref="V64:Y64"/>
    <mergeCell ref="V65:Y65"/>
    <mergeCell ref="V66:Y66"/>
    <mergeCell ref="V67:Y67"/>
    <mergeCell ref="V68:Y68"/>
    <mergeCell ref="V69:Y69"/>
    <mergeCell ref="V70:Y70"/>
    <mergeCell ref="V71:Y71"/>
    <mergeCell ref="V72:Y72"/>
    <mergeCell ref="V73:Y73"/>
    <mergeCell ref="V74:Y74"/>
    <mergeCell ref="V75:Y75"/>
    <mergeCell ref="V76:Y76"/>
    <mergeCell ref="V77:Y77"/>
    <mergeCell ref="V82:Y82"/>
    <mergeCell ref="V83:Y83"/>
    <mergeCell ref="B40:B41"/>
    <mergeCell ref="B42:B43"/>
    <mergeCell ref="B44:B45"/>
    <mergeCell ref="B46:B47"/>
    <mergeCell ref="B48:B49"/>
    <mergeCell ref="B50:B51"/>
    <mergeCell ref="V38:Y39"/>
    <mergeCell ref="V50:Y51"/>
    <mergeCell ref="V48:Y49"/>
    <mergeCell ref="V46:Y47"/>
    <mergeCell ref="V44:Y45"/>
    <mergeCell ref="V42:Y43"/>
    <mergeCell ref="V40:Y41"/>
    <mergeCell ref="U40:U41"/>
    <mergeCell ref="T50:T51"/>
    <mergeCell ref="T48:T49"/>
    <mergeCell ref="T46:T47"/>
    <mergeCell ref="T44:T45"/>
    <mergeCell ref="T42:T43"/>
    <mergeCell ref="F50:F51"/>
    <mergeCell ref="M50:M51"/>
    <mergeCell ref="M48:M49"/>
    <mergeCell ref="M46:M47"/>
    <mergeCell ref="M44:M45"/>
    <mergeCell ref="V16:Y16"/>
    <mergeCell ref="V15:Y15"/>
    <mergeCell ref="V17:Y17"/>
    <mergeCell ref="V18:Y18"/>
    <mergeCell ref="V19:Y19"/>
    <mergeCell ref="V20:Y20"/>
    <mergeCell ref="V21:Y21"/>
    <mergeCell ref="V22:Y22"/>
    <mergeCell ref="V23:Y23"/>
    <mergeCell ref="V24:Y24"/>
    <mergeCell ref="V25:Y25"/>
    <mergeCell ref="O82:P82"/>
    <mergeCell ref="O83:P83"/>
    <mergeCell ref="O84:P84"/>
    <mergeCell ref="O85:P85"/>
    <mergeCell ref="O86:P86"/>
    <mergeCell ref="O87:P87"/>
    <mergeCell ref="O66:P66"/>
    <mergeCell ref="O67:P67"/>
    <mergeCell ref="O68:P68"/>
    <mergeCell ref="O69:P69"/>
    <mergeCell ref="O70:P70"/>
    <mergeCell ref="O71:P71"/>
    <mergeCell ref="O72:P72"/>
    <mergeCell ref="O73:P73"/>
    <mergeCell ref="O74:P74"/>
    <mergeCell ref="O31:P31"/>
    <mergeCell ref="O59:P59"/>
    <mergeCell ref="O58:P58"/>
    <mergeCell ref="O57:P57"/>
    <mergeCell ref="O60:P60"/>
    <mergeCell ref="O61:P61"/>
    <mergeCell ref="O62:P62"/>
    <mergeCell ref="Q85:R85"/>
    <mergeCell ref="Q86:R86"/>
    <mergeCell ref="Q87:R87"/>
    <mergeCell ref="N15:O15"/>
    <mergeCell ref="K15:L15"/>
    <mergeCell ref="P15:Q15"/>
    <mergeCell ref="P18:Q18"/>
    <mergeCell ref="P17:Q17"/>
    <mergeCell ref="K25:L25"/>
    <mergeCell ref="K24:L24"/>
    <mergeCell ref="P25:Q25"/>
    <mergeCell ref="N25:O25"/>
    <mergeCell ref="K17:L17"/>
    <mergeCell ref="K16:L16"/>
    <mergeCell ref="K23:L23"/>
    <mergeCell ref="K22:L22"/>
    <mergeCell ref="K21:L21"/>
    <mergeCell ref="K20:L20"/>
    <mergeCell ref="K19:L19"/>
    <mergeCell ref="K18:L18"/>
    <mergeCell ref="K30:S30"/>
    <mergeCell ref="N21:O21"/>
    <mergeCell ref="N22:O22"/>
    <mergeCell ref="N23:O23"/>
    <mergeCell ref="M42:M43"/>
    <mergeCell ref="M40:M41"/>
    <mergeCell ref="P16:Q16"/>
    <mergeCell ref="N18:O18"/>
    <mergeCell ref="N17:O17"/>
    <mergeCell ref="N16:O16"/>
    <mergeCell ref="F46:F47"/>
    <mergeCell ref="P23:Q23"/>
    <mergeCell ref="Q48:Q49"/>
    <mergeCell ref="Q46:Q47"/>
    <mergeCell ref="N24:O24"/>
    <mergeCell ref="P19:Q19"/>
    <mergeCell ref="P20:Q20"/>
    <mergeCell ref="P21:Q21"/>
    <mergeCell ref="P22:Q22"/>
    <mergeCell ref="P24:Q24"/>
    <mergeCell ref="N19:O19"/>
    <mergeCell ref="N20:O20"/>
    <mergeCell ref="Q32:Q33"/>
    <mergeCell ref="Q44:Q45"/>
    <mergeCell ref="Q42:Q43"/>
    <mergeCell ref="Q40:Q41"/>
    <mergeCell ref="K46:K47"/>
    <mergeCell ref="L46:L47"/>
    <mergeCell ref="Q83:R83"/>
    <mergeCell ref="Q84:R84"/>
    <mergeCell ref="Q80:R80"/>
    <mergeCell ref="Q81:R81"/>
    <mergeCell ref="Q76:R76"/>
    <mergeCell ref="Q77:R77"/>
    <mergeCell ref="Q78:R78"/>
    <mergeCell ref="C58:E58"/>
    <mergeCell ref="Q60:R60"/>
    <mergeCell ref="O64:P64"/>
    <mergeCell ref="C68:E68"/>
    <mergeCell ref="C67:E67"/>
    <mergeCell ref="O80:P80"/>
    <mergeCell ref="O81:P81"/>
    <mergeCell ref="Q73:R73"/>
    <mergeCell ref="Q74:R74"/>
    <mergeCell ref="Q75:R75"/>
    <mergeCell ref="Q70:R70"/>
    <mergeCell ref="O63:P63"/>
    <mergeCell ref="Q59:R59"/>
    <mergeCell ref="Q82:R82"/>
    <mergeCell ref="Q61:R61"/>
    <mergeCell ref="Q62:R62"/>
    <mergeCell ref="Q63:R63"/>
    <mergeCell ref="C57:E57"/>
    <mergeCell ref="C78:E78"/>
    <mergeCell ref="C77:E77"/>
    <mergeCell ref="Q79:R79"/>
    <mergeCell ref="O50:P51"/>
    <mergeCell ref="O48:P49"/>
    <mergeCell ref="O46:P47"/>
    <mergeCell ref="O65:P65"/>
    <mergeCell ref="Q71:R71"/>
    <mergeCell ref="Q72:R72"/>
    <mergeCell ref="O75:P75"/>
    <mergeCell ref="O76:P76"/>
    <mergeCell ref="O77:P77"/>
    <mergeCell ref="O78:P78"/>
    <mergeCell ref="O79:P79"/>
    <mergeCell ref="Q50:Q51"/>
    <mergeCell ref="Q57:R57"/>
    <mergeCell ref="Q58:R58"/>
    <mergeCell ref="Q67:R67"/>
    <mergeCell ref="Q68:R68"/>
    <mergeCell ref="Q69:R69"/>
    <mergeCell ref="Q64:R64"/>
    <mergeCell ref="Q65:R65"/>
    <mergeCell ref="Q66:R66"/>
    <mergeCell ref="U50:U51"/>
    <mergeCell ref="U48:U49"/>
    <mergeCell ref="U46:U47"/>
    <mergeCell ref="U44:U45"/>
    <mergeCell ref="U42:U43"/>
    <mergeCell ref="T40:T41"/>
    <mergeCell ref="S50:S51"/>
    <mergeCell ref="S48:S49"/>
    <mergeCell ref="S46:S47"/>
    <mergeCell ref="S44:S45"/>
    <mergeCell ref="S42:S43"/>
    <mergeCell ref="S40:S41"/>
    <mergeCell ref="C50:C51"/>
    <mergeCell ref="H50:H51"/>
    <mergeCell ref="K50:K51"/>
    <mergeCell ref="L50:L51"/>
    <mergeCell ref="C48:C49"/>
    <mergeCell ref="H48:H49"/>
    <mergeCell ref="K48:K49"/>
    <mergeCell ref="L48:L49"/>
    <mergeCell ref="F48:F49"/>
    <mergeCell ref="C44:C45"/>
    <mergeCell ref="H44:H45"/>
    <mergeCell ref="K44:K45"/>
    <mergeCell ref="F44:F45"/>
    <mergeCell ref="C42:C43"/>
    <mergeCell ref="H42:H43"/>
    <mergeCell ref="K42:K43"/>
    <mergeCell ref="L42:L43"/>
    <mergeCell ref="F42:F43"/>
    <mergeCell ref="D44:E45"/>
    <mergeCell ref="D42:E43"/>
    <mergeCell ref="C40:C41"/>
    <mergeCell ref="H40:H41"/>
    <mergeCell ref="K40:K41"/>
    <mergeCell ref="F40:F41"/>
    <mergeCell ref="L40:L41"/>
    <mergeCell ref="T30:U30"/>
    <mergeCell ref="J50:J51"/>
    <mergeCell ref="J48:J49"/>
    <mergeCell ref="J46:J47"/>
    <mergeCell ref="J44:J45"/>
    <mergeCell ref="J42:J43"/>
    <mergeCell ref="J40:J41"/>
    <mergeCell ref="N50:N51"/>
    <mergeCell ref="N48:N49"/>
    <mergeCell ref="N46:N47"/>
    <mergeCell ref="N44:N45"/>
    <mergeCell ref="N42:N43"/>
    <mergeCell ref="N40:N41"/>
    <mergeCell ref="L44:L45"/>
    <mergeCell ref="D50:E51"/>
    <mergeCell ref="D48:E49"/>
    <mergeCell ref="D46:E47"/>
    <mergeCell ref="C46:C47"/>
    <mergeCell ref="H46:H47"/>
    <mergeCell ref="Q2:R2"/>
    <mergeCell ref="R50:R51"/>
    <mergeCell ref="R48:R49"/>
    <mergeCell ref="R46:R47"/>
    <mergeCell ref="R44:R45"/>
    <mergeCell ref="R42:R43"/>
    <mergeCell ref="R40:R41"/>
    <mergeCell ref="K14:S14"/>
    <mergeCell ref="R18:S18"/>
    <mergeCell ref="R17:S17"/>
    <mergeCell ref="R16:S16"/>
    <mergeCell ref="R15:S15"/>
    <mergeCell ref="R24:S24"/>
    <mergeCell ref="R23:S23"/>
    <mergeCell ref="R22:S22"/>
    <mergeCell ref="R21:S21"/>
    <mergeCell ref="R20:S20"/>
    <mergeCell ref="R19:S19"/>
    <mergeCell ref="R25:S25"/>
    <mergeCell ref="O44:P45"/>
    <mergeCell ref="O42:P43"/>
    <mergeCell ref="O40:P41"/>
    <mergeCell ref="O38:P39"/>
    <mergeCell ref="Q38:Q39"/>
    <mergeCell ref="D40:E41"/>
    <mergeCell ref="D38:E39"/>
    <mergeCell ref="D31:E31"/>
    <mergeCell ref="I50:I51"/>
    <mergeCell ref="I48:I49"/>
    <mergeCell ref="I46:I47"/>
    <mergeCell ref="I44:I45"/>
    <mergeCell ref="I42:I43"/>
    <mergeCell ref="I40:I41"/>
    <mergeCell ref="F38:F39"/>
    <mergeCell ref="F36:F37"/>
    <mergeCell ref="F34:F35"/>
    <mergeCell ref="F32:F33"/>
    <mergeCell ref="H38:H39"/>
    <mergeCell ref="H36:H37"/>
    <mergeCell ref="H34:H35"/>
    <mergeCell ref="H32:H33"/>
    <mergeCell ref="I38:I39"/>
    <mergeCell ref="I36:I37"/>
    <mergeCell ref="I34:I35"/>
    <mergeCell ref="I32:I33"/>
    <mergeCell ref="C59:E59"/>
    <mergeCell ref="C60:E60"/>
    <mergeCell ref="C66:E66"/>
    <mergeCell ref="C65:E65"/>
    <mergeCell ref="C64:E64"/>
    <mergeCell ref="C63:E63"/>
    <mergeCell ref="C62:E62"/>
    <mergeCell ref="C61:E61"/>
    <mergeCell ref="C76:E76"/>
    <mergeCell ref="C75:E75"/>
    <mergeCell ref="C74:E74"/>
    <mergeCell ref="C73:E73"/>
    <mergeCell ref="C72:E72"/>
    <mergeCell ref="C71:E71"/>
    <mergeCell ref="C70:E70"/>
    <mergeCell ref="C69:E69"/>
    <mergeCell ref="C87:E87"/>
    <mergeCell ref="C86:E86"/>
    <mergeCell ref="C85:E85"/>
    <mergeCell ref="C84:E84"/>
    <mergeCell ref="C83:E83"/>
    <mergeCell ref="C82:E82"/>
    <mergeCell ref="C81:E81"/>
    <mergeCell ref="C80:E80"/>
    <mergeCell ref="C79:E79"/>
    <mergeCell ref="D94:E94"/>
    <mergeCell ref="D93:E93"/>
    <mergeCell ref="I103:K103"/>
    <mergeCell ref="I102:K102"/>
    <mergeCell ref="I101:K101"/>
    <mergeCell ref="I100:K100"/>
    <mergeCell ref="I99:K99"/>
    <mergeCell ref="I98:K98"/>
    <mergeCell ref="I97:K97"/>
    <mergeCell ref="I96:K96"/>
    <mergeCell ref="I95:K95"/>
    <mergeCell ref="I94:K94"/>
    <mergeCell ref="I93:K93"/>
    <mergeCell ref="T94:W94"/>
    <mergeCell ref="T93:W93"/>
    <mergeCell ref="B92:N92"/>
    <mergeCell ref="B56:J56"/>
    <mergeCell ref="B30:J30"/>
    <mergeCell ref="B14:J14"/>
    <mergeCell ref="T103:W103"/>
    <mergeCell ref="T102:W102"/>
    <mergeCell ref="T101:W101"/>
    <mergeCell ref="T100:W100"/>
    <mergeCell ref="T99:W99"/>
    <mergeCell ref="T98:W98"/>
    <mergeCell ref="T97:W97"/>
    <mergeCell ref="T96:W96"/>
    <mergeCell ref="T95:W95"/>
    <mergeCell ref="D103:E103"/>
    <mergeCell ref="D102:E102"/>
    <mergeCell ref="D101:E101"/>
    <mergeCell ref="D100:E100"/>
    <mergeCell ref="D99:E99"/>
    <mergeCell ref="D98:E98"/>
    <mergeCell ref="D97:E97"/>
    <mergeCell ref="D96:E96"/>
    <mergeCell ref="D95:E95"/>
  </mergeCells>
  <dataValidations count="1">
    <dataValidation operator="greaterThan" allowBlank="1" showInputMessage="1" showErrorMessage="1" sqref="C94:D103 T94:T103 G94:I103 G51 G49 G47 G45 G43 G41 G39 G37 G35 G32:G33 F48:G48 F46:G46 F44:G44 F42:G42 F40:G40 F38:G38 F36:G36 F34:G34 C44:D44 F32 C32:D32 F50:G50 C36:D36 C40:D40 C48:D48 C46:D46 C34:D34 C42:D42 C38:D38 C50:D50 V16:V25 B16:E25" xr:uid="{00000000-0002-0000-0500-000000000000}"/>
  </dataValidations>
  <pageMargins left="0.7" right="0.7" top="0.75" bottom="0.75" header="0.3" footer="0.3"/>
  <pageSetup paperSize="9" orientation="portrait" r:id="rId1"/>
  <headerFooter>
    <oddFooter>&amp;C&amp;1#&amp;"Calibri"&amp;8&amp;K737373KCOM Commercial in Confidence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sheetPr>
  <dimension ref="A2:V151"/>
  <sheetViews>
    <sheetView zoomScale="53" zoomScaleNormal="53" workbookViewId="0">
      <selection activeCell="C7" sqref="C7"/>
    </sheetView>
  </sheetViews>
  <sheetFormatPr defaultColWidth="9.140625" defaultRowHeight="15" x14ac:dyDescent="0.25"/>
  <cols>
    <col min="1" max="1" width="2.5703125" style="132" customWidth="1"/>
    <col min="2" max="2" width="10.85546875" style="3" customWidth="1"/>
    <col min="3" max="3" width="21.5703125" style="3" customWidth="1"/>
    <col min="4" max="4" width="21.7109375" style="3" customWidth="1"/>
    <col min="5" max="5" width="43.85546875" style="3" customWidth="1"/>
    <col min="6" max="6" width="9.140625" style="3" customWidth="1"/>
    <col min="7" max="7" width="9.140625" style="6"/>
    <col min="8" max="12" width="9.140625" style="3"/>
    <col min="13" max="17" width="0" style="3" hidden="1" customWidth="1"/>
    <col min="18" max="16384" width="9.140625" style="3"/>
  </cols>
  <sheetData>
    <row r="2" spans="1:6" s="6" customFormat="1" ht="42" x14ac:dyDescent="0.25">
      <c r="A2" s="130"/>
      <c r="B2" s="3"/>
      <c r="C2" s="4" t="s">
        <v>1</v>
      </c>
      <c r="D2" s="3"/>
      <c r="E2" s="2"/>
      <c r="F2" s="3"/>
    </row>
    <row r="3" spans="1:6" s="6" customFormat="1" x14ac:dyDescent="0.25">
      <c r="A3" s="130"/>
      <c r="B3" s="3"/>
      <c r="C3" s="7" t="s">
        <v>260</v>
      </c>
      <c r="D3" s="3"/>
      <c r="E3" s="2"/>
      <c r="F3" s="3"/>
    </row>
    <row r="4" spans="1:6" s="6" customFormat="1" x14ac:dyDescent="0.25">
      <c r="A4" s="130"/>
      <c r="B4" s="3"/>
      <c r="C4" s="2"/>
      <c r="D4" s="2"/>
      <c r="E4" s="2"/>
      <c r="F4" s="3"/>
    </row>
    <row r="5" spans="1:6" s="6" customFormat="1" x14ac:dyDescent="0.25">
      <c r="A5" s="130"/>
      <c r="B5" s="3"/>
      <c r="C5" s="2"/>
      <c r="D5" s="2"/>
      <c r="E5" s="2"/>
      <c r="F5" s="3"/>
    </row>
    <row r="6" spans="1:6" s="6" customFormat="1" x14ac:dyDescent="0.25">
      <c r="A6" s="130"/>
      <c r="B6" s="3"/>
      <c r="C6" s="2"/>
      <c r="D6" s="2"/>
      <c r="E6" s="2"/>
      <c r="F6" s="3"/>
    </row>
    <row r="7" spans="1:6" s="6" customFormat="1" ht="16.5" x14ac:dyDescent="0.3">
      <c r="A7" s="130"/>
      <c r="B7" s="105" t="str">
        <f>CONCATENATE("Dear"," ",D151,",")</f>
        <v>Dear ,</v>
      </c>
      <c r="C7" s="3"/>
      <c r="D7" s="105"/>
      <c r="E7" s="105"/>
      <c r="F7" s="3"/>
    </row>
    <row r="8" spans="1:6" s="6" customFormat="1" ht="16.5" x14ac:dyDescent="0.3">
      <c r="A8" s="130"/>
      <c r="B8" s="105"/>
      <c r="C8" s="3"/>
      <c r="D8" s="105"/>
      <c r="E8" s="105"/>
      <c r="F8" s="3"/>
    </row>
    <row r="9" spans="1:6" s="6" customFormat="1" ht="16.5" x14ac:dyDescent="0.3">
      <c r="A9" s="130"/>
      <c r="B9" s="105"/>
      <c r="C9" s="3"/>
      <c r="D9" s="105"/>
      <c r="E9" s="105"/>
      <c r="F9" s="3"/>
    </row>
    <row r="10" spans="1:6" s="6" customFormat="1" ht="16.5" x14ac:dyDescent="0.3">
      <c r="A10" s="130"/>
      <c r="B10" s="98" t="s">
        <v>186</v>
      </c>
      <c r="C10" s="3"/>
      <c r="D10" s="98"/>
      <c r="E10" s="98"/>
      <c r="F10" s="3"/>
    </row>
    <row r="11" spans="1:6" s="6" customFormat="1" ht="16.5" x14ac:dyDescent="0.3">
      <c r="A11" s="130"/>
      <c r="B11" s="106" t="s">
        <v>136</v>
      </c>
      <c r="C11" s="3"/>
      <c r="D11" s="105"/>
      <c r="E11" s="105"/>
      <c r="F11" s="3"/>
    </row>
    <row r="12" spans="1:6" s="6" customFormat="1" ht="15.75" customHeight="1" x14ac:dyDescent="0.25">
      <c r="A12" s="130"/>
      <c r="B12" s="3"/>
      <c r="C12" s="107"/>
      <c r="D12" s="107"/>
      <c r="E12" s="107"/>
      <c r="F12" s="3"/>
    </row>
    <row r="13" spans="1:6" s="6" customFormat="1" ht="15.75" customHeight="1" x14ac:dyDescent="0.25">
      <c r="A13" s="130"/>
      <c r="B13" s="3"/>
      <c r="C13" s="107"/>
      <c r="D13" s="107"/>
      <c r="E13" s="107"/>
      <c r="F13" s="3"/>
    </row>
    <row r="14" spans="1:6" s="6" customFormat="1" ht="17.25" customHeight="1" x14ac:dyDescent="0.3">
      <c r="A14" s="131"/>
      <c r="B14" s="108" t="s">
        <v>176</v>
      </c>
      <c r="C14" s="109"/>
      <c r="D14" s="109"/>
      <c r="E14" s="110"/>
      <c r="F14" s="3"/>
    </row>
    <row r="15" spans="1:6" s="6" customFormat="1" ht="30" customHeight="1" x14ac:dyDescent="0.3">
      <c r="A15" s="131"/>
      <c r="B15" s="111" t="s">
        <v>105</v>
      </c>
      <c r="C15" s="111" t="s">
        <v>2</v>
      </c>
      <c r="D15" s="111" t="s">
        <v>142</v>
      </c>
      <c r="E15" s="112" t="s">
        <v>204</v>
      </c>
      <c r="F15" s="3"/>
    </row>
    <row r="16" spans="1:6" s="6" customFormat="1" ht="16.5" x14ac:dyDescent="0.3">
      <c r="A16" s="131" t="str">
        <f>Analogue!AC128</f>
        <v/>
      </c>
      <c r="B16" s="99" t="str">
        <f>IF(A16="","",VLOOKUP(A16,Analogue!$C$95:$J$104,1,FALSE))</f>
        <v/>
      </c>
      <c r="C16" s="99" t="str">
        <f>IF(A16="","",VLOOKUP(A16,Analogue!$C$19:$O$28,2,FALSE))</f>
        <v/>
      </c>
      <c r="D16" s="99" t="str">
        <f>IF(A16="","",VLOOKUP(A16,Analogue!$C$19:$O$28,4,FALSE))</f>
        <v/>
      </c>
      <c r="E16" s="113" t="str">
        <f>IF(A16="","",VLOOKUP(A16,Analogue!$C$95:$J$104,6,FALSE))</f>
        <v/>
      </c>
      <c r="F16" s="3"/>
    </row>
    <row r="17" spans="1:6" s="6" customFormat="1" ht="16.5" x14ac:dyDescent="0.3">
      <c r="A17" s="131" t="str">
        <f>Analogue!AC129</f>
        <v/>
      </c>
      <c r="B17" s="99" t="str">
        <f>IF(A17="","",VLOOKUP(A17,Analogue!$C$95:$J$104,1,FALSE))</f>
        <v/>
      </c>
      <c r="C17" s="99" t="str">
        <f>IF(A17="","",VLOOKUP(A17,Analogue!$C$19:$O$28,2,FALSE))</f>
        <v/>
      </c>
      <c r="D17" s="99" t="str">
        <f>IF(A17="","",VLOOKUP(A17,Analogue!$C$19:$O$28,4,FALSE))</f>
        <v/>
      </c>
      <c r="E17" s="113" t="str">
        <f>IF(A17="","",VLOOKUP(A17,Analogue!$C$95:$J$104,6,FALSE))</f>
        <v/>
      </c>
      <c r="F17" s="3"/>
    </row>
    <row r="18" spans="1:6" s="6" customFormat="1" ht="16.5" x14ac:dyDescent="0.3">
      <c r="A18" s="131" t="str">
        <f>Analogue!AC130</f>
        <v/>
      </c>
      <c r="B18" s="99" t="str">
        <f>IF(A18="","",VLOOKUP(A18,Analogue!$C$95:$J$104,1,FALSE))</f>
        <v/>
      </c>
      <c r="C18" s="99" t="str">
        <f>IF(A18="","",VLOOKUP(A18,Analogue!$C$19:$O$28,2,FALSE))</f>
        <v/>
      </c>
      <c r="D18" s="99" t="str">
        <f>IF(A18="","",VLOOKUP(A18,Analogue!$C$19:$O$28,4,FALSE))</f>
        <v/>
      </c>
      <c r="E18" s="113" t="str">
        <f>IF(A18="","",VLOOKUP(A18,Analogue!$C$95:$J$104,6,FALSE))</f>
        <v/>
      </c>
      <c r="F18" s="3"/>
    </row>
    <row r="19" spans="1:6" s="6" customFormat="1" ht="16.5" x14ac:dyDescent="0.3">
      <c r="A19" s="131" t="str">
        <f>Analogue!AC131</f>
        <v/>
      </c>
      <c r="B19" s="99" t="str">
        <f>IF(A19="","",VLOOKUP(A19,Analogue!$C$95:$J$104,1,FALSE))</f>
        <v/>
      </c>
      <c r="C19" s="99" t="str">
        <f>IF(A19="","",VLOOKUP(A19,Analogue!$C$19:$O$28,2,FALSE))</f>
        <v/>
      </c>
      <c r="D19" s="99" t="str">
        <f>IF(A19="","",VLOOKUP(A19,Analogue!$C$19:$O$28,4,FALSE))</f>
        <v/>
      </c>
      <c r="E19" s="113" t="str">
        <f>IF(A19="","",VLOOKUP(A19,Analogue!$C$95:$J$104,6,FALSE))</f>
        <v/>
      </c>
      <c r="F19" s="3"/>
    </row>
    <row r="20" spans="1:6" s="6" customFormat="1" ht="16.5" x14ac:dyDescent="0.3">
      <c r="A20" s="131" t="str">
        <f>Analogue!AC132</f>
        <v/>
      </c>
      <c r="B20" s="99" t="str">
        <f>IF(A20="","",VLOOKUP(A20,Analogue!$C$95:$J$104,1,FALSE))</f>
        <v/>
      </c>
      <c r="C20" s="99" t="str">
        <f>IF(A20="","",VLOOKUP(A20,Analogue!$C$19:$O$28,2,FALSE))</f>
        <v/>
      </c>
      <c r="D20" s="99" t="str">
        <f>IF(A20="","",VLOOKUP(A20,Analogue!$C$19:$O$28,4,FALSE))</f>
        <v/>
      </c>
      <c r="E20" s="113" t="str">
        <f>IF(A20="","",VLOOKUP(A20,Analogue!$C$95:$J$104,6,FALSE))</f>
        <v/>
      </c>
      <c r="F20" s="3"/>
    </row>
    <row r="21" spans="1:6" s="6" customFormat="1" ht="16.5" x14ac:dyDescent="0.3">
      <c r="A21" s="131" t="str">
        <f>Analogue!AC133</f>
        <v/>
      </c>
      <c r="B21" s="99" t="str">
        <f>IF(A21="","",VLOOKUP(A21,Analogue!$C$95:$J$104,1,FALSE))</f>
        <v/>
      </c>
      <c r="C21" s="99" t="str">
        <f>IF(A21="","",VLOOKUP(A21,Analogue!$C$19:$O$28,2,FALSE))</f>
        <v/>
      </c>
      <c r="D21" s="99" t="str">
        <f>IF(A21="","",VLOOKUP(A21,Analogue!$C$19:$O$28,4,FALSE))</f>
        <v/>
      </c>
      <c r="E21" s="113" t="str">
        <f>IF(A21="","",VLOOKUP(A21,Analogue!$C$95:$J$104,6,FALSE))</f>
        <v/>
      </c>
      <c r="F21" s="3"/>
    </row>
    <row r="22" spans="1:6" s="6" customFormat="1" ht="16.5" x14ac:dyDescent="0.3">
      <c r="A22" s="131" t="str">
        <f>Analogue!AC134</f>
        <v/>
      </c>
      <c r="B22" s="99" t="str">
        <f>IF(A22="","",VLOOKUP(A22,Analogue!$C$95:$J$104,1,FALSE))</f>
        <v/>
      </c>
      <c r="C22" s="99" t="str">
        <f>IF(A22="","",VLOOKUP(A22,Analogue!$C$19:$O$28,2,FALSE))</f>
        <v/>
      </c>
      <c r="D22" s="99" t="str">
        <f>IF(A22="","",VLOOKUP(A22,Analogue!$C$19:$O$28,4,FALSE))</f>
        <v/>
      </c>
      <c r="E22" s="113" t="str">
        <f>IF(A22="","",VLOOKUP(A22,Analogue!$C$95:$J$104,6,FALSE))</f>
        <v/>
      </c>
      <c r="F22" s="3"/>
    </row>
    <row r="23" spans="1:6" s="6" customFormat="1" ht="16.5" x14ac:dyDescent="0.3">
      <c r="A23" s="131" t="str">
        <f>Analogue!AC135</f>
        <v/>
      </c>
      <c r="B23" s="99" t="str">
        <f>IF(A23="","",VLOOKUP(A23,Analogue!$C$95:$J$104,1,FALSE))</f>
        <v/>
      </c>
      <c r="C23" s="99" t="str">
        <f>IF(A23="","",VLOOKUP(A23,Analogue!$C$19:$O$28,2,FALSE))</f>
        <v/>
      </c>
      <c r="D23" s="99" t="str">
        <f>IF(A23="","",VLOOKUP(A23,Analogue!$C$19:$O$28,4,FALSE))</f>
        <v/>
      </c>
      <c r="E23" s="113" t="str">
        <f>IF(A23="","",VLOOKUP(A23,Analogue!$C$95:$J$104,6,FALSE))</f>
        <v/>
      </c>
      <c r="F23" s="3"/>
    </row>
    <row r="24" spans="1:6" s="6" customFormat="1" ht="16.5" x14ac:dyDescent="0.3">
      <c r="A24" s="131" t="str">
        <f>Analogue!AC136</f>
        <v/>
      </c>
      <c r="B24" s="99" t="str">
        <f>IF(A24="","",VLOOKUP(A24,Analogue!$C$95:$J$104,1,FALSE))</f>
        <v/>
      </c>
      <c r="C24" s="99" t="str">
        <f>IF(A24="","",VLOOKUP(A24,Analogue!$C$19:$O$28,2,FALSE))</f>
        <v/>
      </c>
      <c r="D24" s="99" t="str">
        <f>IF(A24="","",VLOOKUP(A24,Analogue!$C$19:$O$28,4,FALSE))</f>
        <v/>
      </c>
      <c r="E24" s="113" t="str">
        <f>IF(A24="","",VLOOKUP(A24,Analogue!$C$95:$J$104,6,FALSE))</f>
        <v/>
      </c>
      <c r="F24" s="3"/>
    </row>
    <row r="25" spans="1:6" s="6" customFormat="1" ht="16.5" x14ac:dyDescent="0.3">
      <c r="A25" s="131" t="str">
        <f>Analogue!AC137</f>
        <v/>
      </c>
      <c r="B25" s="99" t="str">
        <f>IF(A25="","",VLOOKUP(A25,Analogue!$C$95:$J$104,1,FALSE))</f>
        <v/>
      </c>
      <c r="C25" s="99" t="str">
        <f>IF(A25="","",VLOOKUP(A25,Analogue!$C$19:$O$28,2,FALSE))</f>
        <v/>
      </c>
      <c r="D25" s="99" t="str">
        <f>IF(A25="","",VLOOKUP(A25,Analogue!$C$19:$O$28,4,FALSE))</f>
        <v/>
      </c>
      <c r="E25" s="113" t="str">
        <f>IF(A25="","",VLOOKUP(A25,Analogue!$C$95:$J$104,6,FALSE))</f>
        <v/>
      </c>
      <c r="F25" s="3"/>
    </row>
    <row r="26" spans="1:6" s="6" customFormat="1" ht="3.75" customHeight="1" x14ac:dyDescent="0.3">
      <c r="A26" s="131"/>
      <c r="B26" s="3"/>
      <c r="C26" s="89"/>
      <c r="D26" s="89"/>
      <c r="E26" s="89"/>
      <c r="F26" s="3"/>
    </row>
    <row r="27" spans="1:6" s="6" customFormat="1" ht="16.5" x14ac:dyDescent="0.3">
      <c r="A27" s="131"/>
      <c r="B27" s="3"/>
      <c r="C27" s="89"/>
      <c r="D27" s="89"/>
      <c r="E27" s="89"/>
      <c r="F27" s="3"/>
    </row>
    <row r="30" spans="1:6" s="6" customFormat="1" ht="16.5" customHeight="1" x14ac:dyDescent="0.25">
      <c r="A30" s="132"/>
      <c r="B30" s="114" t="s">
        <v>178</v>
      </c>
      <c r="C30" s="115"/>
      <c r="D30" s="115"/>
      <c r="E30" s="116"/>
      <c r="F30" s="3"/>
    </row>
    <row r="31" spans="1:6" s="6" customFormat="1" ht="30" customHeight="1" x14ac:dyDescent="0.25">
      <c r="A31" s="132"/>
      <c r="B31" s="111" t="s">
        <v>105</v>
      </c>
      <c r="C31" s="117" t="s">
        <v>2</v>
      </c>
      <c r="D31" s="111" t="s">
        <v>142</v>
      </c>
      <c r="E31" s="112" t="s">
        <v>204</v>
      </c>
      <c r="F31" s="3"/>
    </row>
    <row r="32" spans="1:6" s="6" customFormat="1" ht="17.25" customHeight="1" x14ac:dyDescent="0.25">
      <c r="A32" s="132" t="str">
        <f>ISDN2!AF144</f>
        <v/>
      </c>
      <c r="B32" s="118" t="str">
        <f>IF(A32="","",VLOOKUP(A32,ISDN2!$B$94:$K$113,2,FALSE))</f>
        <v/>
      </c>
      <c r="C32" s="119" t="str">
        <f>IF(A32="","",VLOOKUP(A32,ISDN2!$C$20:$P$29,2,FALSE))</f>
        <v/>
      </c>
      <c r="D32" s="118" t="str">
        <f>IF(A32="","",VLOOKUP(A32,ISDN2!$C$20:$P$29,4,FALSE))</f>
        <v/>
      </c>
      <c r="E32" s="120" t="str">
        <f>IF(A32="","",VLOOKUP(A32,ISDN2!$C$94:$K$113,5,FALSE))</f>
        <v/>
      </c>
      <c r="F32" s="3"/>
    </row>
    <row r="33" spans="1:22" s="6" customFormat="1" ht="17.25" customHeight="1" x14ac:dyDescent="0.25">
      <c r="A33" s="132" t="str">
        <f>ISDN2!AF145</f>
        <v/>
      </c>
      <c r="B33" s="118" t="str">
        <f>IF(A33="","",VLOOKUP(A33,ISDN2!$B$94:$K$113,2,FALSE))</f>
        <v/>
      </c>
      <c r="C33" s="119" t="str">
        <f>IF(A33="","",VLOOKUP(A33,ISDN2!$C$20:$P$29,2,FALSE))</f>
        <v/>
      </c>
      <c r="D33" s="118" t="str">
        <f>IF(A33="","",VLOOKUP(A33,ISDN2!$C$20:$P$29,4,FALSE))</f>
        <v/>
      </c>
      <c r="E33" s="120" t="str">
        <f>IF(A33="","",VLOOKUP(A33,ISDN2!$C$94:$K$113,5,FALSE))</f>
        <v/>
      </c>
      <c r="F33" s="3"/>
    </row>
    <row r="34" spans="1:22" s="6" customFormat="1" ht="17.25" customHeight="1" x14ac:dyDescent="0.25">
      <c r="A34" s="132" t="str">
        <f>ISDN2!AF146</f>
        <v/>
      </c>
      <c r="B34" s="118" t="str">
        <f>IF(A34="","",VLOOKUP(A34,ISDN2!$B$94:$K$113,2,FALSE))</f>
        <v/>
      </c>
      <c r="C34" s="119" t="str">
        <f>IF(A34="","",VLOOKUP(A34,ISDN2!$C$20:$P$29,2,FALSE))</f>
        <v/>
      </c>
      <c r="D34" s="118" t="str">
        <f>IF(A34="","",VLOOKUP(A34,ISDN2!$C$20:$P$29,4,FALSE))</f>
        <v/>
      </c>
      <c r="E34" s="120" t="str">
        <f>IF(A34="","",VLOOKUP(A34,ISDN2!$C$94:$K$113,5,FALSE))</f>
        <v/>
      </c>
      <c r="F34" s="3"/>
    </row>
    <row r="35" spans="1:22" s="6" customFormat="1" ht="17.25" customHeight="1" x14ac:dyDescent="0.25">
      <c r="A35" s="132" t="str">
        <f>ISDN2!AF147</f>
        <v/>
      </c>
      <c r="B35" s="118" t="str">
        <f>IF(A35="","",VLOOKUP(A35,ISDN2!$B$94:$K$113,2,FALSE))</f>
        <v/>
      </c>
      <c r="C35" s="119" t="str">
        <f>IF(A35="","",VLOOKUP(A35,ISDN2!$C$20:$P$29,2,FALSE))</f>
        <v/>
      </c>
      <c r="D35" s="118" t="str">
        <f>IF(A35="","",VLOOKUP(A35,ISDN2!$C$20:$P$29,4,FALSE))</f>
        <v/>
      </c>
      <c r="E35" s="120" t="str">
        <f>IF(A35="","",VLOOKUP(A35,ISDN2!$C$94:$K$113,5,FALSE))</f>
        <v/>
      </c>
      <c r="F35" s="3"/>
    </row>
    <row r="36" spans="1:22" s="6" customFormat="1" ht="17.25" customHeight="1" x14ac:dyDescent="0.25">
      <c r="A36" s="132" t="str">
        <f>ISDN2!AF148</f>
        <v/>
      </c>
      <c r="B36" s="118" t="str">
        <f>IF(A36="","",VLOOKUP(A36,ISDN2!$B$94:$K$113,2,FALSE))</f>
        <v/>
      </c>
      <c r="C36" s="119" t="str">
        <f>IF(A36="","",VLOOKUP(A36,ISDN2!$C$20:$P$29,2,FALSE))</f>
        <v/>
      </c>
      <c r="D36" s="118" t="str">
        <f>IF(A36="","",VLOOKUP(A36,ISDN2!$C$20:$P$29,4,FALSE))</f>
        <v/>
      </c>
      <c r="E36" s="120" t="str">
        <f>IF(A36="","",VLOOKUP(A36,ISDN2!$C$94:$K$113,5,FALSE))</f>
        <v/>
      </c>
      <c r="F36" s="3"/>
    </row>
    <row r="37" spans="1:22" s="6" customFormat="1" ht="17.25" customHeight="1" x14ac:dyDescent="0.25">
      <c r="A37" s="132" t="str">
        <f>ISDN2!AF149</f>
        <v/>
      </c>
      <c r="B37" s="118" t="str">
        <f>IF(A37="","",VLOOKUP(A37,ISDN2!$B$94:$K$113,2,FALSE))</f>
        <v/>
      </c>
      <c r="C37" s="119" t="str">
        <f>IF(A37="","",VLOOKUP(A37,ISDN2!$C$20:$P$29,2,FALSE))</f>
        <v/>
      </c>
      <c r="D37" s="118" t="str">
        <f>IF(A37="","",VLOOKUP(A37,ISDN2!$C$20:$P$29,4,FALSE))</f>
        <v/>
      </c>
      <c r="E37" s="120" t="str">
        <f>IF(A37="","",VLOOKUP(A37,ISDN2!$C$94:$K$113,5,FALSE))</f>
        <v/>
      </c>
      <c r="F37" s="3"/>
    </row>
    <row r="38" spans="1:22" s="6" customFormat="1" ht="17.25" customHeight="1" x14ac:dyDescent="0.25">
      <c r="A38" s="132" t="str">
        <f>ISDN2!AF150</f>
        <v/>
      </c>
      <c r="B38" s="118" t="str">
        <f>IF(A38="","",VLOOKUP(A38,ISDN2!$B$94:$K$113,2,FALSE))</f>
        <v/>
      </c>
      <c r="C38" s="119" t="str">
        <f>IF(A38="","",VLOOKUP(A38,ISDN2!$C$20:$P$29,2,FALSE))</f>
        <v/>
      </c>
      <c r="D38" s="118" t="str">
        <f>IF(A38="","",VLOOKUP(A38,ISDN2!$C$20:$P$29,4,FALSE))</f>
        <v/>
      </c>
      <c r="E38" s="120" t="str">
        <f>IF(A38="","",VLOOKUP(A38,ISDN2!$C$94:$K$113,5,FALSE))</f>
        <v/>
      </c>
      <c r="F38" s="3"/>
    </row>
    <row r="39" spans="1:22" s="6" customFormat="1" ht="17.25" customHeight="1" x14ac:dyDescent="0.25">
      <c r="A39" s="132" t="str">
        <f>ISDN2!AF151</f>
        <v/>
      </c>
      <c r="B39" s="118" t="str">
        <f>IF(A39="","",VLOOKUP(A39,ISDN2!$B$94:$K$113,2,FALSE))</f>
        <v/>
      </c>
      <c r="C39" s="119" t="str">
        <f>IF(A39="","",VLOOKUP(A39,ISDN2!$C$20:$P$29,2,FALSE))</f>
        <v/>
      </c>
      <c r="D39" s="118" t="str">
        <f>IF(A39="","",VLOOKUP(A39,ISDN2!$C$20:$P$29,4,FALSE))</f>
        <v/>
      </c>
      <c r="E39" s="120" t="str">
        <f>IF(A39="","",VLOOKUP(A39,ISDN2!$C$94:$K$113,5,FALSE))</f>
        <v/>
      </c>
      <c r="F39" s="3"/>
    </row>
    <row r="40" spans="1:22" s="6" customFormat="1" ht="17.25" customHeight="1" x14ac:dyDescent="0.25">
      <c r="A40" s="132" t="str">
        <f>ISDN2!AF152</f>
        <v/>
      </c>
      <c r="B40" s="118" t="str">
        <f>IF(A40="","",VLOOKUP(A40,ISDN2!$B$94:$K$113,2,FALSE))</f>
        <v/>
      </c>
      <c r="C40" s="119" t="str">
        <f>IF(A40="","",VLOOKUP(A40,ISDN2!$C$20:$P$29,2,FALSE))</f>
        <v/>
      </c>
      <c r="D40" s="118" t="str">
        <f>IF(A40="","",VLOOKUP(A40,ISDN2!$C$20:$P$29,4,FALSE))</f>
        <v/>
      </c>
      <c r="E40" s="120" t="str">
        <f>IF(A40="","",VLOOKUP(A40,ISDN2!$C$94:$K$113,5,FALSE))</f>
        <v/>
      </c>
      <c r="F40" s="3"/>
    </row>
    <row r="41" spans="1:22" ht="17.25" customHeight="1" x14ac:dyDescent="0.25">
      <c r="A41" s="132" t="str">
        <f>ISDN2!AF153</f>
        <v/>
      </c>
      <c r="B41" s="113" t="str">
        <f>IF(A41="","",VLOOKUP(A41,ISDN2!$B$94:$K$113,2,FALSE))</f>
        <v/>
      </c>
      <c r="C41" s="100" t="str">
        <f>IF(A41="","",VLOOKUP(A41,ISDN2!$C$20:$P$29,2,FALSE))</f>
        <v/>
      </c>
      <c r="D41" s="113" t="str">
        <f>IF(A41="","",VLOOKUP(A41,ISDN2!$C$20:$P$29,4,FALSE))</f>
        <v/>
      </c>
      <c r="E41" s="121" t="str">
        <f>IF(A41="","",VLOOKUP(A41,ISDN2!$C$94:$K$113,5,FALSE))</f>
        <v/>
      </c>
    </row>
    <row r="45" spans="1:22" ht="16.5" customHeight="1" x14ac:dyDescent="0.25">
      <c r="B45" s="272" t="s">
        <v>179</v>
      </c>
      <c r="C45" s="273"/>
      <c r="D45" s="273"/>
      <c r="E45" s="274"/>
    </row>
    <row r="46" spans="1:22" ht="52.5" customHeight="1" x14ac:dyDescent="0.25">
      <c r="B46" s="111" t="s">
        <v>255</v>
      </c>
      <c r="C46" s="117" t="s">
        <v>2</v>
      </c>
      <c r="D46" s="111" t="s">
        <v>142</v>
      </c>
      <c r="E46" s="112" t="s">
        <v>204</v>
      </c>
      <c r="M46" s="19" t="s">
        <v>9</v>
      </c>
      <c r="N46" s="19" t="s">
        <v>10</v>
      </c>
      <c r="O46" s="92" t="s">
        <v>160</v>
      </c>
      <c r="P46" s="45" t="s">
        <v>44</v>
      </c>
      <c r="Q46" s="95" t="s">
        <v>150</v>
      </c>
      <c r="R46" s="46"/>
      <c r="S46" s="97"/>
      <c r="T46" s="46"/>
      <c r="U46" s="46"/>
      <c r="V46" s="46"/>
    </row>
    <row r="47" spans="1:22" ht="17.25" x14ac:dyDescent="0.35">
      <c r="A47" s="132" t="str">
        <f>ISDN30!AX66</f>
        <v/>
      </c>
      <c r="B47" s="122"/>
      <c r="C47" s="91" t="str">
        <f>IF(A47="","",VLOOKUP(A47,ISDN30!B20:J20,2,FALSE))</f>
        <v/>
      </c>
      <c r="D47" s="122" t="str">
        <f>IF(A47="","",VLOOKUP(A47,ISDN30!B20:J20,4,FALSE))</f>
        <v/>
      </c>
      <c r="E47" s="123" t="str">
        <f>IF(A47="","",VLOOKUP(A47,ISDN30!$B$51:$K$51,7,FALSE))</f>
        <v/>
      </c>
      <c r="M47" s="86" t="e">
        <f>#REF!</f>
        <v>#REF!</v>
      </c>
      <c r="N47" s="86" t="e">
        <f>#REF!</f>
        <v>#REF!</v>
      </c>
      <c r="O47" s="96" t="e">
        <f>#REF!</f>
        <v>#REF!</v>
      </c>
      <c r="P47" s="53" t="e">
        <f>#REF!</f>
        <v>#REF!</v>
      </c>
      <c r="Q47" s="52" t="e">
        <f>#REF!</f>
        <v>#REF!</v>
      </c>
      <c r="R47" s="54"/>
      <c r="S47" s="51"/>
      <c r="T47" s="104"/>
      <c r="U47" s="104"/>
      <c r="V47" s="104"/>
    </row>
    <row r="48" spans="1:22" ht="16.5" x14ac:dyDescent="0.3">
      <c r="B48" s="124"/>
      <c r="C48" s="125"/>
      <c r="D48" s="126"/>
      <c r="E48" s="127"/>
    </row>
    <row r="49" spans="1:6" ht="16.5" x14ac:dyDescent="0.3">
      <c r="B49" s="124"/>
      <c r="C49" s="125"/>
      <c r="D49" s="126"/>
      <c r="E49" s="127"/>
    </row>
    <row r="50" spans="1:6" ht="16.5" x14ac:dyDescent="0.3">
      <c r="B50" s="124"/>
      <c r="C50" s="125"/>
      <c r="D50" s="126"/>
      <c r="E50" s="127"/>
    </row>
    <row r="51" spans="1:6" ht="16.5" customHeight="1" x14ac:dyDescent="0.3">
      <c r="B51" s="124"/>
      <c r="C51" s="125"/>
      <c r="D51" s="126"/>
      <c r="E51" s="127"/>
    </row>
    <row r="52" spans="1:6" ht="16.5" x14ac:dyDescent="0.3">
      <c r="B52" s="124"/>
      <c r="C52" s="125"/>
      <c r="D52" s="126"/>
      <c r="E52" s="127"/>
    </row>
    <row r="53" spans="1:6" s="6" customFormat="1" ht="16.5" x14ac:dyDescent="0.3">
      <c r="A53" s="132"/>
      <c r="B53" s="124"/>
      <c r="C53" s="125"/>
      <c r="D53" s="126"/>
      <c r="E53" s="127"/>
      <c r="F53" s="3"/>
    </row>
    <row r="54" spans="1:6" s="6" customFormat="1" ht="16.5" x14ac:dyDescent="0.3">
      <c r="A54" s="132"/>
      <c r="B54" s="124"/>
      <c r="C54" s="125"/>
      <c r="D54" s="126"/>
      <c r="E54" s="127"/>
      <c r="F54" s="3"/>
    </row>
    <row r="55" spans="1:6" s="6" customFormat="1" ht="16.5" x14ac:dyDescent="0.3">
      <c r="A55" s="132"/>
      <c r="B55" s="124"/>
      <c r="C55" s="125"/>
      <c r="D55" s="126"/>
      <c r="E55" s="127"/>
      <c r="F55" s="3"/>
    </row>
    <row r="56" spans="1:6" s="6" customFormat="1" ht="16.5" x14ac:dyDescent="0.3">
      <c r="A56" s="132"/>
      <c r="B56" s="124"/>
      <c r="C56" s="125"/>
      <c r="D56" s="126"/>
      <c r="E56" s="127"/>
      <c r="F56" s="3"/>
    </row>
    <row r="57" spans="1:6" s="6" customFormat="1" ht="16.5" x14ac:dyDescent="0.3">
      <c r="A57" s="132"/>
      <c r="B57" s="124"/>
      <c r="C57" s="125"/>
      <c r="D57" s="126"/>
      <c r="E57" s="127"/>
      <c r="F57" s="3"/>
    </row>
    <row r="58" spans="1:6" s="6" customFormat="1" ht="16.5" x14ac:dyDescent="0.3">
      <c r="A58" s="132"/>
      <c r="B58" s="124"/>
      <c r="C58" s="125"/>
      <c r="D58" s="126"/>
      <c r="E58" s="127"/>
      <c r="F58" s="3"/>
    </row>
    <row r="59" spans="1:6" s="6" customFormat="1" ht="16.5" x14ac:dyDescent="0.3">
      <c r="A59" s="132"/>
      <c r="B59" s="124"/>
      <c r="C59" s="125"/>
      <c r="D59" s="126"/>
      <c r="E59" s="127"/>
      <c r="F59" s="3"/>
    </row>
    <row r="60" spans="1:6" s="6" customFormat="1" ht="16.5" x14ac:dyDescent="0.3">
      <c r="A60" s="132"/>
      <c r="B60" s="124"/>
      <c r="C60" s="125"/>
      <c r="D60" s="126"/>
      <c r="E60" s="127"/>
      <c r="F60" s="3"/>
    </row>
    <row r="61" spans="1:6" s="6" customFormat="1" ht="16.5" x14ac:dyDescent="0.3">
      <c r="A61" s="132"/>
      <c r="B61" s="124"/>
      <c r="C61" s="125"/>
      <c r="D61" s="126"/>
      <c r="E61" s="127"/>
      <c r="F61" s="3"/>
    </row>
    <row r="62" spans="1:6" s="6" customFormat="1" ht="16.5" x14ac:dyDescent="0.3">
      <c r="A62" s="132"/>
      <c r="B62" s="124"/>
      <c r="C62" s="125"/>
      <c r="D62" s="126"/>
      <c r="E62" s="127"/>
      <c r="F62" s="3"/>
    </row>
    <row r="63" spans="1:6" s="6" customFormat="1" ht="16.5" x14ac:dyDescent="0.3">
      <c r="A63" s="132"/>
      <c r="B63" s="124"/>
      <c r="C63" s="125"/>
      <c r="D63" s="126"/>
      <c r="E63" s="127"/>
      <c r="F63" s="3"/>
    </row>
    <row r="64" spans="1:6" s="6" customFormat="1" ht="16.5" x14ac:dyDescent="0.3">
      <c r="A64" s="132"/>
      <c r="B64" s="124"/>
      <c r="C64" s="125"/>
      <c r="D64" s="126"/>
      <c r="E64" s="127"/>
      <c r="F64" s="3"/>
    </row>
    <row r="65" spans="1:6" s="6" customFormat="1" ht="16.5" x14ac:dyDescent="0.3">
      <c r="A65" s="132"/>
      <c r="B65" s="124"/>
      <c r="C65" s="125"/>
      <c r="D65" s="126"/>
      <c r="E65" s="127"/>
      <c r="F65" s="3"/>
    </row>
    <row r="66" spans="1:6" s="6" customFormat="1" ht="16.5" x14ac:dyDescent="0.3">
      <c r="A66" s="132"/>
      <c r="B66" s="124"/>
      <c r="C66" s="125"/>
      <c r="D66" s="126"/>
      <c r="E66" s="127"/>
      <c r="F66" s="3"/>
    </row>
    <row r="67" spans="1:6" s="6" customFormat="1" ht="16.5" x14ac:dyDescent="0.3">
      <c r="A67" s="132"/>
      <c r="B67" s="124"/>
      <c r="C67" s="125"/>
      <c r="D67" s="126"/>
      <c r="E67" s="127"/>
      <c r="F67" s="3"/>
    </row>
    <row r="68" spans="1:6" s="6" customFormat="1" ht="16.5" x14ac:dyDescent="0.3">
      <c r="A68" s="132"/>
      <c r="B68" s="124"/>
      <c r="C68" s="125"/>
      <c r="D68" s="126"/>
      <c r="E68" s="127"/>
      <c r="F68" s="3"/>
    </row>
    <row r="69" spans="1:6" ht="16.5" x14ac:dyDescent="0.3">
      <c r="B69" s="124"/>
      <c r="C69" s="125"/>
      <c r="D69" s="126"/>
      <c r="E69" s="127"/>
    </row>
    <row r="70" spans="1:6" ht="16.5" x14ac:dyDescent="0.3">
      <c r="B70" s="124"/>
      <c r="C70" s="125"/>
      <c r="D70" s="126"/>
      <c r="E70" s="127"/>
    </row>
    <row r="71" spans="1:6" ht="16.5" x14ac:dyDescent="0.3">
      <c r="B71" s="124"/>
      <c r="C71" s="125"/>
      <c r="D71" s="126"/>
      <c r="E71" s="127"/>
    </row>
    <row r="72" spans="1:6" ht="16.5" x14ac:dyDescent="0.3">
      <c r="B72" s="124"/>
      <c r="C72" s="125"/>
      <c r="D72" s="126"/>
      <c r="E72" s="127"/>
    </row>
    <row r="73" spans="1:6" ht="16.5" x14ac:dyDescent="0.3">
      <c r="B73" s="124"/>
      <c r="C73" s="125"/>
      <c r="D73" s="126"/>
      <c r="E73" s="127"/>
    </row>
    <row r="74" spans="1:6" ht="16.5" x14ac:dyDescent="0.3">
      <c r="B74" s="124"/>
      <c r="C74" s="125"/>
      <c r="D74" s="126"/>
      <c r="E74" s="127"/>
    </row>
    <row r="75" spans="1:6" ht="16.5" x14ac:dyDescent="0.3">
      <c r="B75" s="124"/>
      <c r="C75" s="125"/>
      <c r="D75" s="126"/>
      <c r="E75" s="127"/>
    </row>
    <row r="76" spans="1:6" ht="16.5" x14ac:dyDescent="0.3">
      <c r="B76" s="124"/>
      <c r="C76" s="125"/>
      <c r="D76" s="126"/>
      <c r="E76" s="127"/>
    </row>
    <row r="77" spans="1:6" ht="4.5" customHeight="1" x14ac:dyDescent="0.25"/>
    <row r="81" spans="1:5" ht="16.5" x14ac:dyDescent="0.25">
      <c r="B81" s="272" t="s">
        <v>181</v>
      </c>
      <c r="C81" s="273"/>
      <c r="D81" s="273"/>
      <c r="E81" s="274"/>
    </row>
    <row r="82" spans="1:5" ht="30" customHeight="1" x14ac:dyDescent="0.25">
      <c r="B82" s="111" t="s">
        <v>105</v>
      </c>
      <c r="C82" s="117" t="s">
        <v>180</v>
      </c>
      <c r="D82" s="128" t="s">
        <v>142</v>
      </c>
      <c r="E82" s="112" t="s">
        <v>204</v>
      </c>
    </row>
    <row r="83" spans="1:5" s="67" customFormat="1" ht="47.25" customHeight="1" x14ac:dyDescent="0.25">
      <c r="A83" s="133" t="str">
        <f>ADSL!AM64</f>
        <v/>
      </c>
      <c r="B83" s="99" t="str">
        <f>IF(A83="","",VLOOKUP(A83,ADSL!$C$67:$K$76,1,FALSE))</f>
        <v/>
      </c>
      <c r="C83" s="100" t="str">
        <f>IF(A83="","",VLOOKUP(A83,ADSL!$C$18:$L$28,2,FALSE))</f>
        <v/>
      </c>
      <c r="D83" s="129" t="str">
        <f>IF(A83="","",VLOOKUP(A83,ADSL!$C$19:$L$28,4,FALSE))</f>
        <v/>
      </c>
      <c r="E83" s="113" t="str">
        <f>IF(A83="","",VLOOKUP(A83,ADSL!$C$67:$K$76,7,FALSE))</f>
        <v/>
      </c>
    </row>
    <row r="84" spans="1:5" s="67" customFormat="1" ht="47.25" customHeight="1" x14ac:dyDescent="0.25">
      <c r="A84" s="133" t="str">
        <f>ADSL!AM65</f>
        <v/>
      </c>
      <c r="B84" s="99" t="str">
        <f>IF(A84="","",VLOOKUP(A84,ADSL!$C$67:$K$76,1,FALSE))</f>
        <v/>
      </c>
      <c r="C84" s="100" t="str">
        <f>IF(A84="","",VLOOKUP(A84,ADSL!$C$18:$L$28,2,FALSE))</f>
        <v/>
      </c>
      <c r="D84" s="129" t="str">
        <f>IF(A84="","",VLOOKUP(A84,ADSL!$C$19:$L$28,4,FALSE))</f>
        <v/>
      </c>
      <c r="E84" s="113" t="str">
        <f>IF(A84="","",VLOOKUP(A84,ADSL!$C$67:$K$76,7,FALSE))</f>
        <v/>
      </c>
    </row>
    <row r="85" spans="1:5" s="67" customFormat="1" ht="47.25" customHeight="1" x14ac:dyDescent="0.25">
      <c r="A85" s="133" t="str">
        <f>ADSL!AM66</f>
        <v/>
      </c>
      <c r="B85" s="99" t="str">
        <f>IF(A85="","",VLOOKUP(A85,ADSL!$C$67:$K$76,1,FALSE))</f>
        <v/>
      </c>
      <c r="C85" s="100" t="str">
        <f>IF(A85="","",VLOOKUP(A85,ADSL!$C$18:$L$28,2,FALSE))</f>
        <v/>
      </c>
      <c r="D85" s="129" t="str">
        <f>IF(A85="","",VLOOKUP(A85,ADSL!$C$19:$L$28,4,FALSE))</f>
        <v/>
      </c>
      <c r="E85" s="113" t="str">
        <f>IF(A85="","",VLOOKUP(A85,ADSL!$C$67:$K$76,7,FALSE))</f>
        <v/>
      </c>
    </row>
    <row r="86" spans="1:5" s="67" customFormat="1" ht="47.25" customHeight="1" x14ac:dyDescent="0.25">
      <c r="A86" s="133" t="str">
        <f>ADSL!AM67</f>
        <v/>
      </c>
      <c r="B86" s="99" t="str">
        <f>IF(A86="","",VLOOKUP(A86,ADSL!$C$67:$K$76,1,FALSE))</f>
        <v/>
      </c>
      <c r="C86" s="100" t="str">
        <f>IF(A86="","",VLOOKUP(A86,ADSL!$C$18:$L$28,2,FALSE))</f>
        <v/>
      </c>
      <c r="D86" s="129" t="str">
        <f>IF(A86="","",VLOOKUP(A86,ADSL!$C$19:$L$28,4,FALSE))</f>
        <v/>
      </c>
      <c r="E86" s="113" t="str">
        <f>IF(A86="","",VLOOKUP(A86,ADSL!$C$67:$K$76,7,FALSE))</f>
        <v/>
      </c>
    </row>
    <row r="87" spans="1:5" s="67" customFormat="1" ht="47.25" customHeight="1" x14ac:dyDescent="0.25">
      <c r="A87" s="133" t="str">
        <f>ADSL!AM68</f>
        <v/>
      </c>
      <c r="B87" s="99" t="str">
        <f>IF(A87="","",VLOOKUP(A87,ADSL!$C$67:$K$76,1,FALSE))</f>
        <v/>
      </c>
      <c r="C87" s="100" t="str">
        <f>IF(A87="","",VLOOKUP(A87,ADSL!$C$18:$L$28,2,FALSE))</f>
        <v/>
      </c>
      <c r="D87" s="129" t="str">
        <f>IF(A87="","",VLOOKUP(A87,ADSL!$C$19:$L$28,4,FALSE))</f>
        <v/>
      </c>
      <c r="E87" s="113" t="str">
        <f>IF(A87="","",VLOOKUP(A87,ADSL!$C$67:$K$76,7,FALSE))</f>
        <v/>
      </c>
    </row>
    <row r="88" spans="1:5" s="67" customFormat="1" ht="47.25" customHeight="1" x14ac:dyDescent="0.25">
      <c r="A88" s="133" t="str">
        <f>ADSL!AM69</f>
        <v/>
      </c>
      <c r="B88" s="99" t="str">
        <f>IF(A88="","",VLOOKUP(A88,ADSL!$C$67:$K$76,1,FALSE))</f>
        <v/>
      </c>
      <c r="C88" s="100" t="str">
        <f>IF(A88="","",VLOOKUP(A88,ADSL!$C$18:$L$28,2,FALSE))</f>
        <v/>
      </c>
      <c r="D88" s="129" t="str">
        <f>IF(A88="","",VLOOKUP(A88,ADSL!$C$19:$L$28,4,FALSE))</f>
        <v/>
      </c>
      <c r="E88" s="113" t="str">
        <f>IF(A88="","",VLOOKUP(A88,ADSL!$C$67:$K$76,7,FALSE))</f>
        <v/>
      </c>
    </row>
    <row r="89" spans="1:5" s="67" customFormat="1" ht="47.25" customHeight="1" x14ac:dyDescent="0.25">
      <c r="A89" s="133" t="str">
        <f>ADSL!AM70</f>
        <v/>
      </c>
      <c r="B89" s="99" t="str">
        <f>IF(A89="","",VLOOKUP(A89,ADSL!$C$67:$K$76,1,FALSE))</f>
        <v/>
      </c>
      <c r="C89" s="100" t="str">
        <f>IF(A89="","",VLOOKUP(A89,ADSL!$C$18:$L$28,2,FALSE))</f>
        <v/>
      </c>
      <c r="D89" s="129" t="str">
        <f>IF(A89="","",VLOOKUP(A89,ADSL!$C$19:$L$28,4,FALSE))</f>
        <v/>
      </c>
      <c r="E89" s="113" t="str">
        <f>IF(A89="","",VLOOKUP(A89,ADSL!$C$67:$K$76,7,FALSE))</f>
        <v/>
      </c>
    </row>
    <row r="90" spans="1:5" s="67" customFormat="1" ht="47.25" customHeight="1" x14ac:dyDescent="0.25">
      <c r="A90" s="133" t="str">
        <f>ADSL!AM71</f>
        <v/>
      </c>
      <c r="B90" s="99" t="str">
        <f>IF(A90="","",VLOOKUP(A90,ADSL!$C$67:$K$76,1,FALSE))</f>
        <v/>
      </c>
      <c r="C90" s="100" t="str">
        <f>IF(A90="","",VLOOKUP(A90,ADSL!$C$18:$L$28,2,FALSE))</f>
        <v/>
      </c>
      <c r="D90" s="129" t="str">
        <f>IF(A90="","",VLOOKUP(A90,ADSL!$C$19:$L$28,4,FALSE))</f>
        <v/>
      </c>
      <c r="E90" s="113" t="str">
        <f>IF(A90="","",VLOOKUP(A90,ADSL!$C$67:$K$76,7,FALSE))</f>
        <v/>
      </c>
    </row>
    <row r="91" spans="1:5" s="67" customFormat="1" ht="47.25" customHeight="1" x14ac:dyDescent="0.25">
      <c r="A91" s="133" t="str">
        <f>ADSL!AM72</f>
        <v/>
      </c>
      <c r="B91" s="99" t="str">
        <f>IF(A91="","",VLOOKUP(A91,ADSL!$C$67:$K$76,1,FALSE))</f>
        <v/>
      </c>
      <c r="C91" s="100" t="str">
        <f>IF(A91="","",VLOOKUP(A91,ADSL!$C$18:$L$28,2,FALSE))</f>
        <v/>
      </c>
      <c r="D91" s="129" t="str">
        <f>IF(A91="","",VLOOKUP(A91,ADSL!$C$19:$L$28,4,FALSE))</f>
        <v/>
      </c>
      <c r="E91" s="113" t="str">
        <f>IF(A91="","",VLOOKUP(A91,ADSL!$C$67:$K$76,7,FALSE))</f>
        <v/>
      </c>
    </row>
    <row r="92" spans="1:5" s="67" customFormat="1" ht="47.25" customHeight="1" x14ac:dyDescent="0.25">
      <c r="A92" s="133" t="str">
        <f>ADSL!AM73</f>
        <v/>
      </c>
      <c r="B92" s="99" t="str">
        <f>IF(A92="","",VLOOKUP(A92,ADSL!$C$67:$K$76,1,FALSE))</f>
        <v/>
      </c>
      <c r="C92" s="100" t="str">
        <f>IF(A92="","",VLOOKUP(A92,ADSL!$C$18:$L$28,2,FALSE))</f>
        <v/>
      </c>
      <c r="D92" s="129" t="str">
        <f>IF(A92="","",VLOOKUP(A92,ADSL!$C$19:$L$28,4,FALSE))</f>
        <v/>
      </c>
      <c r="E92" s="113" t="str">
        <f>IF(A92="","",VLOOKUP(A92,ADSL!$C$67:$K$76,7,FALSE))</f>
        <v/>
      </c>
    </row>
    <row r="93" spans="1:5" ht="4.5" customHeight="1" x14ac:dyDescent="0.3">
      <c r="C93" s="89"/>
      <c r="D93" s="89"/>
      <c r="E93" s="89"/>
    </row>
    <row r="94" spans="1:5" ht="16.5" customHeight="1" x14ac:dyDescent="0.3">
      <c r="C94" s="89"/>
      <c r="D94" s="89"/>
      <c r="E94" s="89"/>
    </row>
    <row r="95" spans="1:5" ht="5.25" customHeight="1" x14ac:dyDescent="0.3">
      <c r="C95" s="89"/>
      <c r="D95" s="89"/>
      <c r="E95" s="89"/>
    </row>
    <row r="96" spans="1:5" ht="16.5" x14ac:dyDescent="0.3">
      <c r="C96" s="89"/>
      <c r="D96" s="89"/>
      <c r="E96" s="89"/>
    </row>
    <row r="97" spans="2:5" ht="16.5" x14ac:dyDescent="0.3">
      <c r="C97" s="89"/>
      <c r="D97" s="89"/>
      <c r="E97" s="89"/>
    </row>
    <row r="105" spans="2:5" ht="15" customHeight="1" x14ac:dyDescent="0.25">
      <c r="B105" s="134" t="s">
        <v>261</v>
      </c>
      <c r="C105" s="82"/>
      <c r="D105" s="82"/>
      <c r="E105" s="82"/>
    </row>
    <row r="106" spans="2:5" x14ac:dyDescent="0.25">
      <c r="B106" s="82"/>
      <c r="C106" s="82"/>
      <c r="D106" s="82"/>
      <c r="E106" s="82"/>
    </row>
    <row r="107" spans="2:5" x14ac:dyDescent="0.25">
      <c r="B107" s="82"/>
      <c r="C107" s="82"/>
      <c r="D107" s="82"/>
      <c r="E107" s="82"/>
    </row>
    <row r="108" spans="2:5" x14ac:dyDescent="0.25">
      <c r="B108" s="82"/>
      <c r="C108" s="82"/>
      <c r="D108" s="82"/>
      <c r="E108" s="82"/>
    </row>
    <row r="109" spans="2:5" ht="16.5" x14ac:dyDescent="0.3">
      <c r="B109" s="72" t="s">
        <v>41</v>
      </c>
      <c r="C109" s="89"/>
      <c r="D109" s="89"/>
      <c r="E109" s="89"/>
    </row>
    <row r="110" spans="2:5" ht="16.5" x14ac:dyDescent="0.3">
      <c r="B110" s="83" t="s">
        <v>184</v>
      </c>
      <c r="C110" s="89"/>
      <c r="D110" s="89"/>
      <c r="E110" s="89"/>
    </row>
    <row r="111" spans="2:5" ht="16.5" x14ac:dyDescent="0.3">
      <c r="B111" s="89"/>
      <c r="C111" s="89"/>
      <c r="D111" s="89"/>
      <c r="E111" s="89"/>
    </row>
    <row r="112" spans="2:5" ht="16.5" x14ac:dyDescent="0.3">
      <c r="B112" s="89"/>
      <c r="C112" s="89"/>
      <c r="D112" s="89"/>
      <c r="E112" s="89"/>
    </row>
    <row r="113" spans="2:5" ht="16.5" x14ac:dyDescent="0.3">
      <c r="B113" s="89"/>
      <c r="C113" s="89"/>
      <c r="D113" s="89"/>
      <c r="E113" s="89"/>
    </row>
    <row r="114" spans="2:5" ht="16.5" x14ac:dyDescent="0.3">
      <c r="B114" s="89"/>
      <c r="C114" s="89"/>
      <c r="D114" s="89"/>
      <c r="E114" s="89"/>
    </row>
    <row r="145" spans="3:4" ht="15" hidden="1" customHeight="1" x14ac:dyDescent="0.25"/>
    <row r="146" spans="3:4" ht="15" hidden="1" customHeight="1" x14ac:dyDescent="0.25">
      <c r="C146" s="3">
        <f>Analogue!E11</f>
        <v>0</v>
      </c>
      <c r="D146" s="3">
        <f>IF(C146=0,1,2)</f>
        <v>1</v>
      </c>
    </row>
    <row r="147" spans="3:4" ht="15" hidden="1" customHeight="1" x14ac:dyDescent="0.25">
      <c r="C147" s="3">
        <f>ISDN2!D13</f>
        <v>0</v>
      </c>
      <c r="D147" s="3">
        <f t="shared" ref="D147:D149" si="0">IF(C147="",1,2)</f>
        <v>2</v>
      </c>
    </row>
    <row r="148" spans="3:4" ht="15" hidden="1" customHeight="1" x14ac:dyDescent="0.25">
      <c r="C148" s="3">
        <f>ISDN30!D13</f>
        <v>0</v>
      </c>
      <c r="D148" s="3">
        <f t="shared" si="0"/>
        <v>2</v>
      </c>
    </row>
    <row r="149" spans="3:4" ht="15" hidden="1" customHeight="1" x14ac:dyDescent="0.25">
      <c r="C149" s="84">
        <f>ADSL!E12</f>
        <v>0</v>
      </c>
      <c r="D149" s="3">
        <f t="shared" si="0"/>
        <v>2</v>
      </c>
    </row>
    <row r="150" spans="3:4" ht="15" hidden="1" customHeight="1" x14ac:dyDescent="0.25"/>
    <row r="151" spans="3:4" ht="15" hidden="1" customHeight="1" x14ac:dyDescent="0.25">
      <c r="D151" s="3" t="str">
        <f>IF(AND(C146=0,C147=0,C148=0,C149=0),"",IF(AND(C146=0,C147=0,C148=0),C149,IF(AND(C146=0,C147=0),C148,IF(C146=0,C147,C146))))</f>
        <v/>
      </c>
    </row>
  </sheetData>
  <sheetProtection deleteRows="0"/>
  <mergeCells count="2">
    <mergeCell ref="B45:E45"/>
    <mergeCell ref="B81:E81"/>
  </mergeCells>
  <dataValidations count="1">
    <dataValidation operator="greaterThan" allowBlank="1" showInputMessage="1" showErrorMessage="1" sqref="E83:E92 B83:C92 B32:D41 B16:E25" xr:uid="{00000000-0002-0000-0600-000000000000}"/>
  </dataValidations>
  <pageMargins left="0.7" right="0.7" top="0.75" bottom="0.75" header="0.3" footer="0.3"/>
  <pageSetup paperSize="9" orientation="portrait" r:id="rId1"/>
  <headerFooter>
    <oddFooter>&amp;C&amp;1#&amp;"Calibri"&amp;8&amp;K737373KCOM Commercial in Confidence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2" ma:contentTypeDescription="Create a new document." ma:contentTypeScope="" ma:versionID="6005ebcb22593da22ad3fb4f1a265987">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d4949a0a1c08614bca16956b628b84bd"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9C0B5-7450-4038-9C24-2E2293EA5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7FC58-9DF4-4B15-9C52-93C573FB646E}">
  <ds:schemaRefs>
    <ds:schemaRef ds:uri="http://schemas.microsoft.com/office/2006/metadata/properties"/>
    <ds:schemaRef ds:uri="http://purl.org/dc/elements/1.1/"/>
    <ds:schemaRef ds:uri="http://schemas.openxmlformats.org/package/2006/metadata/core-properties"/>
    <ds:schemaRef ds:uri="http://purl.org/dc/terms/"/>
    <ds:schemaRef ds:uri="09995a88-fc63-4b07-b2a9-4f1601278d9f"/>
    <ds:schemaRef ds:uri="http://schemas.microsoft.com/office/infopath/2007/PartnerControls"/>
    <ds:schemaRef ds:uri="http://schemas.microsoft.com/office/2006/documentManagement/types"/>
    <ds:schemaRef ds:uri="1062170f-f84f-4675-997c-202fd722c2ac"/>
    <ds:schemaRef ds:uri="http://www.w3.org/XML/1998/namespace"/>
    <ds:schemaRef ds:uri="http://purl.org/dc/dcmitype/"/>
  </ds:schemaRefs>
</ds:datastoreItem>
</file>

<file path=customXml/itemProps3.xml><?xml version="1.0" encoding="utf-8"?>
<ds:datastoreItem xmlns:ds="http://schemas.openxmlformats.org/officeDocument/2006/customXml" ds:itemID="{6B66EC67-D18D-4865-AFEB-2737DC5B29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Analogue</vt:lpstr>
      <vt:lpstr>ISDN2</vt:lpstr>
      <vt:lpstr>ISDN30</vt:lpstr>
      <vt:lpstr>ADSL</vt:lpstr>
      <vt:lpstr>Order Confirmation</vt:lpstr>
      <vt:lpstr>Rejections</vt:lpstr>
      <vt:lpstr>ADSL!Print_Area</vt:lpstr>
      <vt:lpstr>Analogue!Print_Area</vt:lpstr>
      <vt:lpstr>ISDN2!Print_Area</vt:lpstr>
      <vt:lpstr>ISDN30!Print_Area</vt:lpstr>
      <vt:lpstr>Summary!Print_Area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Neil Bant</cp:lastModifiedBy>
  <cp:lastPrinted>2011-10-24T13:41:46Z</cp:lastPrinted>
  <dcterms:created xsi:type="dcterms:W3CDTF">2011-05-26T16:06:54Z</dcterms:created>
  <dcterms:modified xsi:type="dcterms:W3CDTF">2020-10-08T16:15:46Z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b509b-beec-49bb-b892-468a46fcb9af_Enabled">
    <vt:lpwstr>True</vt:lpwstr>
  </property>
  <property fmtid="{D5CDD505-2E9C-101B-9397-08002B2CF9AE}" pid="3" name="MSIP_Label_df8b509b-beec-49bb-b892-468a46fcb9af_SiteId">
    <vt:lpwstr>94604d2a-9b0a-4074-a9b8-88f17a2e86c8</vt:lpwstr>
  </property>
  <property fmtid="{D5CDD505-2E9C-101B-9397-08002B2CF9AE}" pid="4" name="MSIP_Label_df8b509b-beec-49bb-b892-468a46fcb9af_Owner">
    <vt:lpwstr>Neil.Bant@kcom.com</vt:lpwstr>
  </property>
  <property fmtid="{D5CDD505-2E9C-101B-9397-08002B2CF9AE}" pid="5" name="MSIP_Label_df8b509b-beec-49bb-b892-468a46fcb9af_SetDate">
    <vt:lpwstr>2020-03-16T15:11:26.8683106Z</vt:lpwstr>
  </property>
  <property fmtid="{D5CDD505-2E9C-101B-9397-08002B2CF9AE}" pid="6" name="MSIP_Label_df8b509b-beec-49bb-b892-468a46fcb9af_Name">
    <vt:lpwstr>Commercial in Confidence</vt:lpwstr>
  </property>
  <property fmtid="{D5CDD505-2E9C-101B-9397-08002B2CF9AE}" pid="7" name="MSIP_Label_df8b509b-beec-49bb-b892-468a46fcb9af_Application">
    <vt:lpwstr>Microsoft Azure Information Protection</vt:lpwstr>
  </property>
  <property fmtid="{D5CDD505-2E9C-101B-9397-08002B2CF9AE}" pid="8" name="MSIP_Label_df8b509b-beec-49bb-b892-468a46fcb9af_ActionId">
    <vt:lpwstr>ad821b45-0864-46ac-9294-470d02d7e7ab</vt:lpwstr>
  </property>
  <property fmtid="{D5CDD505-2E9C-101B-9397-08002B2CF9AE}" pid="9" name="MSIP_Label_df8b509b-beec-49bb-b892-468a46fcb9af_Extended_MSFT_Method">
    <vt:lpwstr>Automatic</vt:lpwstr>
  </property>
  <property fmtid="{D5CDD505-2E9C-101B-9397-08002B2CF9AE}" pid="10" name="Sensitivity">
    <vt:lpwstr>Commercial in Confidence</vt:lpwstr>
  </property>
  <property fmtid="{D5CDD505-2E9C-101B-9397-08002B2CF9AE}" pid="11" name="ContentTypeId">
    <vt:lpwstr>0x010100BAC7A2D61378D742BED1F1C5D6AECD47</vt:lpwstr>
  </property>
</Properties>
</file>