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https://kcomgroupplc.sharepoint.com/sites/KCOMWholesale/Shared Documents/Product Development/Forms/"/>
    </mc:Choice>
  </mc:AlternateContent>
  <xr:revisionPtr revIDLastSave="407" documentId="8_{CEE362FF-6571-4ECB-87F6-55AD1FA98673}" xr6:coauthVersionLast="46" xr6:coauthVersionMax="46" xr10:uidLastSave="{05F42983-A83F-4BDA-81A4-59541B318B4A}"/>
  <bookViews>
    <workbookView xWindow="-120" yWindow="-120" windowWidth="29040" windowHeight="15840" xr2:uid="{00000000-000D-0000-FFFF-FFFF00000000}"/>
  </bookViews>
  <sheets>
    <sheet name="Summary" sheetId="6" r:id="rId1"/>
    <sheet name="Analogue" sheetId="1" r:id="rId2"/>
    <sheet name="ADSL (2)" sheetId="4" state="hidden" r:id="rId3"/>
    <sheet name="ISDN2" sheetId="2" r:id="rId4"/>
    <sheet name="ISDN30" sheetId="3" r:id="rId5"/>
    <sheet name="ADSL" sheetId="5" r:id="rId6"/>
    <sheet name="Connect Fibre" sheetId="10" r:id="rId7"/>
    <sheet name="Order Confirmation" sheetId="7" state="hidden" r:id="rId8"/>
    <sheet name="Rejections" sheetId="8" state="hidden" r:id="rId9"/>
    <sheet name="Additional Costs" sheetId="9" state="hidden" r:id="rId10"/>
  </sheets>
  <definedNames>
    <definedName name="_xlnm.Print_Area" localSheetId="5">ADSL!$B$2:$R$51</definedName>
    <definedName name="_xlnm.Print_Area" localSheetId="1">Analogue!$A$1:$Q$49</definedName>
    <definedName name="_xlnm.Print_Area" localSheetId="3">ISDN2!$A$1:$U$61</definedName>
    <definedName name="_xlnm.Print_Area" localSheetId="4">ISDN30!$A$1:$P$58</definedName>
    <definedName name="_xlnm.Print_Area" localSheetId="8">Rejections!$A$1:$F$79</definedName>
    <definedName name="_xlnm.Print_Area" localSheetId="0">Summary!$B$1:$N$27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M22" i="1"/>
  <c r="M23" i="1"/>
  <c r="M24" i="1"/>
  <c r="M25" i="1"/>
  <c r="M26" i="1"/>
  <c r="M27" i="1"/>
  <c r="M28" i="1"/>
  <c r="M29" i="1"/>
  <c r="M20" i="1"/>
  <c r="L20" i="3"/>
  <c r="M20" i="3"/>
  <c r="J21" i="1"/>
  <c r="I21" i="2"/>
  <c r="I22" i="2"/>
  <c r="I23" i="2"/>
  <c r="I24" i="2"/>
  <c r="I25" i="2"/>
  <c r="I26" i="2"/>
  <c r="I27" i="2"/>
  <c r="I28" i="2"/>
  <c r="I29" i="2"/>
  <c r="I20" i="2"/>
  <c r="R22" i="1"/>
  <c r="R23" i="1"/>
  <c r="R24" i="1"/>
  <c r="R25" i="1"/>
  <c r="R26" i="1"/>
  <c r="R27" i="1"/>
  <c r="R28" i="1"/>
  <c r="R29" i="1"/>
  <c r="Q19" i="10" l="1"/>
  <c r="Q20" i="10"/>
  <c r="Q21" i="10"/>
  <c r="Q22" i="10"/>
  <c r="Q23" i="10"/>
  <c r="Q24" i="10"/>
  <c r="Q25" i="10"/>
  <c r="Q26" i="10"/>
  <c r="Q27" i="10"/>
  <c r="Q18" i="10"/>
  <c r="O19" i="10" l="1"/>
  <c r="O20" i="10"/>
  <c r="O21" i="10"/>
  <c r="O22" i="10"/>
  <c r="O23" i="10"/>
  <c r="O24" i="10"/>
  <c r="O25" i="10"/>
  <c r="O26" i="10"/>
  <c r="O27" i="10"/>
  <c r="O18" i="10"/>
  <c r="P18" i="10"/>
  <c r="P18" i="5" l="1"/>
  <c r="Q18" i="5"/>
  <c r="P19" i="5"/>
  <c r="Q19" i="5"/>
  <c r="O18" i="5"/>
  <c r="H40" i="6" l="1"/>
  <c r="H41" i="6"/>
  <c r="H42" i="6"/>
  <c r="H43" i="6"/>
  <c r="H44" i="6"/>
  <c r="H45" i="6"/>
  <c r="H46" i="6"/>
  <c r="H47" i="6"/>
  <c r="H48" i="6"/>
  <c r="H39" i="6"/>
  <c r="I41" i="6" l="1"/>
  <c r="I55" i="6" s="1"/>
  <c r="I42" i="6"/>
  <c r="I56" i="6" s="1"/>
  <c r="I43" i="6"/>
  <c r="I57" i="6" s="1"/>
  <c r="I44" i="6"/>
  <c r="I58" i="6" s="1"/>
  <c r="I45" i="6"/>
  <c r="I59" i="6" s="1"/>
  <c r="I46" i="6"/>
  <c r="I60" i="6" s="1"/>
  <c r="I47" i="6"/>
  <c r="I61" i="6" s="1"/>
  <c r="I48" i="6"/>
  <c r="I62" i="6" s="1"/>
  <c r="I39" i="6"/>
  <c r="I53" i="6" s="1"/>
  <c r="I40" i="6"/>
  <c r="I54" i="6" s="1"/>
  <c r="L42" i="6"/>
  <c r="M42" i="6"/>
  <c r="K42" i="6"/>
  <c r="K41" i="6"/>
  <c r="Q11" i="6" l="1"/>
  <c r="S23" i="6"/>
  <c r="R23" i="6"/>
  <c r="Q23" i="6"/>
  <c r="P19" i="10"/>
  <c r="P20" i="10"/>
  <c r="P21" i="10"/>
  <c r="P22" i="10"/>
  <c r="P23" i="10"/>
  <c r="P24" i="10"/>
  <c r="P25" i="10"/>
  <c r="P26" i="10"/>
  <c r="P27" i="10"/>
  <c r="CC85" i="10" l="1"/>
  <c r="CC86" i="10"/>
  <c r="CC87" i="10"/>
  <c r="CC88" i="10"/>
  <c r="CC89" i="10"/>
  <c r="CC90" i="10"/>
  <c r="CC91" i="10"/>
  <c r="CC92" i="10"/>
  <c r="CC93" i="10"/>
  <c r="CC84" i="10"/>
  <c r="CE88" i="10"/>
  <c r="CE91" i="10"/>
  <c r="CE84" i="10"/>
  <c r="CF85" i="10"/>
  <c r="CF87" i="10"/>
  <c r="CF89" i="10"/>
  <c r="CF91" i="10"/>
  <c r="CF92" i="10"/>
  <c r="CF93" i="10"/>
  <c r="CF84" i="10"/>
  <c r="CL109" i="10"/>
  <c r="CK109" i="10"/>
  <c r="CJ109" i="10"/>
  <c r="CI109" i="10"/>
  <c r="CH109" i="10"/>
  <c r="CG109" i="10"/>
  <c r="CF109" i="10"/>
  <c r="CE109" i="10"/>
  <c r="CC109" i="10"/>
  <c r="CB109" i="10"/>
  <c r="CL108" i="10"/>
  <c r="CK108" i="10"/>
  <c r="CJ108" i="10"/>
  <c r="CI108" i="10"/>
  <c r="CH108" i="10"/>
  <c r="CG108" i="10"/>
  <c r="CF108" i="10"/>
  <c r="CE108" i="10"/>
  <c r="CC108" i="10"/>
  <c r="CB108" i="10"/>
  <c r="CL107" i="10"/>
  <c r="CK107" i="10"/>
  <c r="CJ107" i="10"/>
  <c r="CI107" i="10"/>
  <c r="CH107" i="10"/>
  <c r="CG107" i="10"/>
  <c r="CF107" i="10"/>
  <c r="CE107" i="10"/>
  <c r="CC107" i="10"/>
  <c r="CB107" i="10"/>
  <c r="CL106" i="10"/>
  <c r="CK106" i="10"/>
  <c r="CJ106" i="10"/>
  <c r="CI106" i="10"/>
  <c r="CH106" i="10"/>
  <c r="CG106" i="10"/>
  <c r="CF106" i="10"/>
  <c r="CE106" i="10"/>
  <c r="CC106" i="10"/>
  <c r="CB106" i="10"/>
  <c r="CL105" i="10"/>
  <c r="CK105" i="10"/>
  <c r="CJ105" i="10"/>
  <c r="CI105" i="10"/>
  <c r="CH105" i="10"/>
  <c r="CG105" i="10"/>
  <c r="CF105" i="10"/>
  <c r="CE105" i="10"/>
  <c r="CC105" i="10"/>
  <c r="CB105" i="10"/>
  <c r="CL104" i="10"/>
  <c r="CK104" i="10"/>
  <c r="CJ104" i="10"/>
  <c r="CI104" i="10"/>
  <c r="CH104" i="10"/>
  <c r="CG104" i="10"/>
  <c r="CF104" i="10"/>
  <c r="CE104" i="10"/>
  <c r="CC104" i="10"/>
  <c r="CB104" i="10"/>
  <c r="CL103" i="10"/>
  <c r="CK103" i="10"/>
  <c r="CJ103" i="10"/>
  <c r="CI103" i="10"/>
  <c r="CH103" i="10"/>
  <c r="CG103" i="10"/>
  <c r="CF103" i="10"/>
  <c r="CE103" i="10"/>
  <c r="CC103" i="10"/>
  <c r="CB103" i="10"/>
  <c r="CL102" i="10"/>
  <c r="CK102" i="10"/>
  <c r="CJ102" i="10"/>
  <c r="CI102" i="10"/>
  <c r="CH102" i="10"/>
  <c r="CG102" i="10"/>
  <c r="CF102" i="10"/>
  <c r="CE102" i="10"/>
  <c r="CC102" i="10"/>
  <c r="CB102" i="10"/>
  <c r="CL101" i="10"/>
  <c r="CK101" i="10"/>
  <c r="CJ101" i="10"/>
  <c r="CI101" i="10"/>
  <c r="CH101" i="10"/>
  <c r="CG101" i="10"/>
  <c r="CF101" i="10"/>
  <c r="CE101" i="10"/>
  <c r="CC101" i="10"/>
  <c r="CB101" i="10"/>
  <c r="CL100" i="10"/>
  <c r="CK100" i="10"/>
  <c r="CJ100" i="10"/>
  <c r="CI100" i="10"/>
  <c r="CH100" i="10"/>
  <c r="CG100" i="10"/>
  <c r="CF100" i="10"/>
  <c r="CE100" i="10"/>
  <c r="CC100" i="10"/>
  <c r="CB100" i="10"/>
  <c r="CG93" i="10"/>
  <c r="CD93" i="10"/>
  <c r="CG92" i="10"/>
  <c r="CD92" i="10"/>
  <c r="CG91" i="10"/>
  <c r="CD91" i="10"/>
  <c r="CG90" i="10"/>
  <c r="CD90" i="10"/>
  <c r="CG89" i="10"/>
  <c r="CD89" i="10"/>
  <c r="CG88" i="10"/>
  <c r="CD88" i="10"/>
  <c r="CG87" i="10"/>
  <c r="CD87" i="10"/>
  <c r="CG86" i="10"/>
  <c r="CD86" i="10"/>
  <c r="CG85" i="10"/>
  <c r="CD85" i="10"/>
  <c r="CG84" i="10"/>
  <c r="CD84" i="10"/>
  <c r="CC73" i="10"/>
  <c r="CC72" i="10"/>
  <c r="CB93" i="10" s="1"/>
  <c r="CC71" i="10"/>
  <c r="CB92" i="10" s="1"/>
  <c r="CC70" i="10"/>
  <c r="CB91" i="10" s="1"/>
  <c r="CC69" i="10"/>
  <c r="CB90" i="10" s="1"/>
  <c r="CC68" i="10"/>
  <c r="CB89" i="10" s="1"/>
  <c r="CC67" i="10"/>
  <c r="CB88" i="10" s="1"/>
  <c r="CC66" i="10"/>
  <c r="CB87" i="10" s="1"/>
  <c r="CC65" i="10"/>
  <c r="CB86" i="10" s="1"/>
  <c r="CC64" i="10"/>
  <c r="CB85" i="10" s="1"/>
  <c r="CC63" i="10"/>
  <c r="CB84" i="10" s="1"/>
  <c r="CE59" i="10"/>
  <c r="CD59" i="10"/>
  <c r="CC59" i="10"/>
  <c r="CE58" i="10"/>
  <c r="CD58" i="10"/>
  <c r="CC58" i="10"/>
  <c r="CE57" i="10"/>
  <c r="CD57" i="10"/>
  <c r="CC57" i="10"/>
  <c r="CE56" i="10"/>
  <c r="CD56" i="10"/>
  <c r="CC56" i="10"/>
  <c r="CE55" i="10"/>
  <c r="CD55" i="10"/>
  <c r="CC55" i="10"/>
  <c r="CE54" i="10"/>
  <c r="CD54" i="10"/>
  <c r="CC54" i="10"/>
  <c r="CE53" i="10"/>
  <c r="CD53" i="10"/>
  <c r="CC53" i="10"/>
  <c r="CE52" i="10"/>
  <c r="CD52" i="10"/>
  <c r="CC52" i="10"/>
  <c r="CE51" i="10"/>
  <c r="CD51" i="10"/>
  <c r="CC51" i="10"/>
  <c r="CE50" i="10"/>
  <c r="CD50" i="10"/>
  <c r="CC50" i="10"/>
  <c r="F50" i="10"/>
  <c r="CD109" i="10" s="1"/>
  <c r="C50" i="10"/>
  <c r="F49" i="10"/>
  <c r="CF43" i="10" s="1"/>
  <c r="C49" i="10"/>
  <c r="F48" i="10"/>
  <c r="CD107" i="10" s="1"/>
  <c r="C48" i="10"/>
  <c r="F47" i="10"/>
  <c r="C47" i="10"/>
  <c r="CB46" i="10"/>
  <c r="F46" i="10"/>
  <c r="CD105" i="10" s="1"/>
  <c r="C46" i="10"/>
  <c r="F45" i="10"/>
  <c r="CB39" i="10" s="1"/>
  <c r="C45" i="10"/>
  <c r="CI44" i="10"/>
  <c r="CH44" i="10"/>
  <c r="CD44" i="10"/>
  <c r="F44" i="10"/>
  <c r="CD103" i="10" s="1"/>
  <c r="C44" i="10"/>
  <c r="CI43" i="10"/>
  <c r="CH43" i="10"/>
  <c r="CD43" i="10"/>
  <c r="F43" i="10"/>
  <c r="C43" i="10"/>
  <c r="CI42" i="10"/>
  <c r="CH42" i="10"/>
  <c r="CD42" i="10"/>
  <c r="F42" i="10"/>
  <c r="CD101" i="10" s="1"/>
  <c r="C42" i="10"/>
  <c r="CI41" i="10"/>
  <c r="CH41" i="10"/>
  <c r="CD41" i="10"/>
  <c r="F41" i="10"/>
  <c r="CB35" i="10" s="1"/>
  <c r="C41" i="10"/>
  <c r="CI40" i="10"/>
  <c r="CH40" i="10"/>
  <c r="CD40" i="10"/>
  <c r="CI39" i="10"/>
  <c r="CH39" i="10"/>
  <c r="CD39" i="10"/>
  <c r="CI38" i="10"/>
  <c r="CH38" i="10"/>
  <c r="CD38" i="10"/>
  <c r="CI37" i="10"/>
  <c r="CH37" i="10"/>
  <c r="CD37" i="10"/>
  <c r="CI36" i="10"/>
  <c r="CH36" i="10"/>
  <c r="CD36" i="10"/>
  <c r="CI35" i="10"/>
  <c r="CH35" i="10"/>
  <c r="CD35" i="10"/>
  <c r="CM30" i="10"/>
  <c r="CL30" i="10"/>
  <c r="CK30" i="10"/>
  <c r="CJ30" i="10"/>
  <c r="CH30" i="10"/>
  <c r="CG30" i="10"/>
  <c r="CF30" i="10"/>
  <c r="CE30" i="10"/>
  <c r="CD30" i="10"/>
  <c r="CC30" i="10"/>
  <c r="CB30" i="10"/>
  <c r="CM29" i="10"/>
  <c r="CL29" i="10"/>
  <c r="CK29" i="10"/>
  <c r="CJ29" i="10"/>
  <c r="CH29" i="10"/>
  <c r="CG29" i="10"/>
  <c r="CF29" i="10"/>
  <c r="CE29" i="10"/>
  <c r="CD29" i="10"/>
  <c r="CC29" i="10"/>
  <c r="CB29" i="10"/>
  <c r="CM28" i="10"/>
  <c r="CL28" i="10"/>
  <c r="CK28" i="10"/>
  <c r="CJ28" i="10"/>
  <c r="CH28" i="10"/>
  <c r="CG28" i="10"/>
  <c r="CF28" i="10"/>
  <c r="CE28" i="10"/>
  <c r="CD28" i="10"/>
  <c r="CC28" i="10"/>
  <c r="CB28" i="10"/>
  <c r="CM27" i="10"/>
  <c r="CL27" i="10"/>
  <c r="CK27" i="10"/>
  <c r="CJ27" i="10"/>
  <c r="CH27" i="10"/>
  <c r="CG27" i="10"/>
  <c r="CF27" i="10"/>
  <c r="CE27" i="10"/>
  <c r="CD27" i="10"/>
  <c r="CC27" i="10"/>
  <c r="CB27" i="10"/>
  <c r="CE93" i="10"/>
  <c r="CM26" i="10"/>
  <c r="CL26" i="10"/>
  <c r="CK26" i="10"/>
  <c r="CJ26" i="10"/>
  <c r="CH26" i="10"/>
  <c r="CG26" i="10"/>
  <c r="CF26" i="10"/>
  <c r="CE26" i="10"/>
  <c r="CD26" i="10"/>
  <c r="CC26" i="10"/>
  <c r="CB26" i="10"/>
  <c r="CE92" i="10"/>
  <c r="CM25" i="10"/>
  <c r="CL25" i="10"/>
  <c r="CK25" i="10"/>
  <c r="CJ25" i="10"/>
  <c r="CH25" i="10"/>
  <c r="CG25" i="10"/>
  <c r="CF25" i="10"/>
  <c r="CE25" i="10"/>
  <c r="CD25" i="10"/>
  <c r="CC25" i="10"/>
  <c r="CB25" i="10"/>
  <c r="CM24" i="10"/>
  <c r="CL24" i="10"/>
  <c r="CK24" i="10"/>
  <c r="CJ24" i="10"/>
  <c r="CH24" i="10"/>
  <c r="CG24" i="10"/>
  <c r="CF24" i="10"/>
  <c r="CE24" i="10"/>
  <c r="CD24" i="10"/>
  <c r="CC24" i="10"/>
  <c r="CB24" i="10"/>
  <c r="CE90" i="10"/>
  <c r="CF90" i="10"/>
  <c r="CM23" i="10"/>
  <c r="CL23" i="10"/>
  <c r="CK23" i="10"/>
  <c r="CJ23" i="10"/>
  <c r="CH23" i="10"/>
  <c r="CG23" i="10"/>
  <c r="CF23" i="10"/>
  <c r="CE23" i="10"/>
  <c r="CD23" i="10"/>
  <c r="CC23" i="10"/>
  <c r="CB23" i="10"/>
  <c r="CE89" i="10"/>
  <c r="CM22" i="10"/>
  <c r="CL22" i="10"/>
  <c r="CK22" i="10"/>
  <c r="CJ22" i="10"/>
  <c r="CH22" i="10"/>
  <c r="CG22" i="10"/>
  <c r="CF22" i="10"/>
  <c r="CE22" i="10"/>
  <c r="CD22" i="10"/>
  <c r="CC22" i="10"/>
  <c r="CB22" i="10"/>
  <c r="CF88" i="10"/>
  <c r="CM21" i="10"/>
  <c r="CL21" i="10"/>
  <c r="CK21" i="10"/>
  <c r="CJ21" i="10"/>
  <c r="CH21" i="10"/>
  <c r="CG21" i="10"/>
  <c r="CF21" i="10"/>
  <c r="CE21" i="10"/>
  <c r="CD21" i="10"/>
  <c r="CC21" i="10"/>
  <c r="CB21" i="10"/>
  <c r="CE87" i="10"/>
  <c r="CE86" i="10"/>
  <c r="CF86" i="10"/>
  <c r="CI23" i="10"/>
  <c r="CE85" i="10"/>
  <c r="CJ17" i="10"/>
  <c r="CH17" i="10"/>
  <c r="CF17" i="10"/>
  <c r="CD17" i="10"/>
  <c r="CC17" i="10"/>
  <c r="CB17" i="10"/>
  <c r="CJ16" i="10"/>
  <c r="CH16" i="10"/>
  <c r="CF16" i="10"/>
  <c r="CI29" i="10" s="1"/>
  <c r="CD16" i="10"/>
  <c r="CC16" i="10"/>
  <c r="CB16" i="10"/>
  <c r="CJ15" i="10"/>
  <c r="CH15" i="10"/>
  <c r="CF15" i="10"/>
  <c r="CD15" i="10"/>
  <c r="CC15" i="10"/>
  <c r="CB15" i="10"/>
  <c r="CJ14" i="10"/>
  <c r="CH14" i="10"/>
  <c r="CF14" i="10"/>
  <c r="CD14" i="10"/>
  <c r="CC14" i="10"/>
  <c r="CB14" i="10"/>
  <c r="CJ13" i="10"/>
  <c r="CH13" i="10"/>
  <c r="CF13" i="10"/>
  <c r="CD13" i="10"/>
  <c r="CC13" i="10"/>
  <c r="CB13" i="10"/>
  <c r="CJ12" i="10"/>
  <c r="CH12" i="10"/>
  <c r="CF12" i="10"/>
  <c r="CD12" i="10"/>
  <c r="CC12" i="10"/>
  <c r="CB12" i="10"/>
  <c r="CJ11" i="10"/>
  <c r="CH11" i="10"/>
  <c r="CF11" i="10"/>
  <c r="CD11" i="10"/>
  <c r="CC11" i="10"/>
  <c r="CB11" i="10"/>
  <c r="CJ10" i="10"/>
  <c r="CH10" i="10"/>
  <c r="CF10" i="10"/>
  <c r="CD10" i="10"/>
  <c r="CC10" i="10"/>
  <c r="CB10" i="10"/>
  <c r="CJ9" i="10"/>
  <c r="CH9" i="10"/>
  <c r="CF9" i="10"/>
  <c r="CD9" i="10"/>
  <c r="CC9" i="10"/>
  <c r="CB9" i="10"/>
  <c r="CJ8" i="10"/>
  <c r="CH8" i="10"/>
  <c r="CF8" i="10"/>
  <c r="N18" i="10" s="1"/>
  <c r="CD8" i="10"/>
  <c r="CC8" i="10"/>
  <c r="CB8" i="10"/>
  <c r="CF53" i="10" l="1" a="1"/>
  <c r="CF53" i="10" s="1"/>
  <c r="CI53" i="10" s="1"/>
  <c r="CH59" i="10" a="1"/>
  <c r="CH59" i="10" s="1"/>
  <c r="CK59" i="10" s="1"/>
  <c r="CF51" i="10" a="1"/>
  <c r="CF51" i="10" s="1"/>
  <c r="CI51" i="10" s="1"/>
  <c r="CH50" i="10" a="1"/>
  <c r="CH50" i="10" s="1"/>
  <c r="CK50" i="10" s="1"/>
  <c r="CF52" i="10" a="1"/>
  <c r="CF52" i="10" s="1"/>
  <c r="CI52" i="10" s="1"/>
  <c r="CH51" i="10" a="1"/>
  <c r="CH51" i="10" s="1"/>
  <c r="CK51" i="10" s="1"/>
  <c r="CH52" i="10" a="1"/>
  <c r="CH52" i="10" s="1"/>
  <c r="CK52" i="10" s="1"/>
  <c r="CG58" i="10" a="1"/>
  <c r="CG58" i="10" s="1"/>
  <c r="CJ58" i="10" s="1"/>
  <c r="CH53" i="10" a="1"/>
  <c r="CH53" i="10" s="1"/>
  <c r="CK53" i="10" s="1"/>
  <c r="CH54" i="10" a="1"/>
  <c r="CH54" i="10" s="1"/>
  <c r="CK54" i="10" s="1"/>
  <c r="CF40" i="10"/>
  <c r="CB42" i="10"/>
  <c r="CF42" i="10"/>
  <c r="CI22" i="10"/>
  <c r="CG9" i="10"/>
  <c r="CI25" i="10"/>
  <c r="CG12" i="10"/>
  <c r="CI27" i="10"/>
  <c r="CG14" i="10"/>
  <c r="CI90" i="10"/>
  <c r="CB44" i="10"/>
  <c r="CB40" i="10"/>
  <c r="CF36" i="10"/>
  <c r="CM101" i="10"/>
  <c r="CB36" i="10"/>
  <c r="CM105" i="10"/>
  <c r="Q29" i="10"/>
  <c r="Q32" i="10" s="1"/>
  <c r="CF38" i="10"/>
  <c r="CH91" i="10"/>
  <c r="CH87" i="10"/>
  <c r="CH85" i="10"/>
  <c r="CH89" i="10"/>
  <c r="CH93" i="10"/>
  <c r="CI30" i="10"/>
  <c r="CG17" i="10"/>
  <c r="CI21" i="10"/>
  <c r="CG8" i="10"/>
  <c r="CI26" i="10"/>
  <c r="CG13" i="10"/>
  <c r="CI28" i="10"/>
  <c r="CG15" i="10"/>
  <c r="CI24" i="10"/>
  <c r="CG11" i="10"/>
  <c r="CF41" i="10"/>
  <c r="CD106" i="10"/>
  <c r="CM106" i="10" s="1"/>
  <c r="CG50" i="10" a="1"/>
  <c r="CG50" i="10" s="1"/>
  <c r="CJ50" i="10" s="1"/>
  <c r="CG52" i="10" a="1"/>
  <c r="CG52" i="10" s="1"/>
  <c r="CJ52" i="10" s="1"/>
  <c r="CG57" i="10" a="1"/>
  <c r="CG57" i="10" s="1"/>
  <c r="CJ57" i="10" s="1"/>
  <c r="CI93" i="10"/>
  <c r="O29" i="10"/>
  <c r="CG56" i="10" a="1"/>
  <c r="CG56" i="10" s="1"/>
  <c r="CJ56" i="10" s="1"/>
  <c r="CH84" i="10"/>
  <c r="CH92" i="10"/>
  <c r="CI88" i="10"/>
  <c r="CG51" i="10" a="1"/>
  <c r="CG51" i="10" s="1"/>
  <c r="CJ51" i="10" s="1"/>
  <c r="CG53" i="10" a="1"/>
  <c r="CG53" i="10" s="1"/>
  <c r="CJ53" i="10" s="1"/>
  <c r="CG55" i="10" a="1"/>
  <c r="CG55" i="10" s="1"/>
  <c r="CJ55" i="10" s="1"/>
  <c r="CG59" i="10" a="1"/>
  <c r="CG59" i="10" s="1"/>
  <c r="CJ59" i="10" s="1"/>
  <c r="CM103" i="10"/>
  <c r="CB43" i="10"/>
  <c r="CD108" i="10"/>
  <c r="CM108" i="10" s="1"/>
  <c r="CI89" i="10"/>
  <c r="CF35" i="10"/>
  <c r="CD100" i="10"/>
  <c r="CM100" i="10" s="1"/>
  <c r="CH88" i="10"/>
  <c r="CI92" i="10"/>
  <c r="P29" i="10"/>
  <c r="CB38" i="10"/>
  <c r="CB41" i="10"/>
  <c r="CB37" i="10"/>
  <c r="CD102" i="10"/>
  <c r="CM102" i="10" s="1"/>
  <c r="CF50" i="10" a="1"/>
  <c r="CF50" i="10" s="1"/>
  <c r="CI50" i="10" s="1"/>
  <c r="CG54" i="10" a="1"/>
  <c r="CG54" i="10" s="1"/>
  <c r="CJ54" i="10" s="1"/>
  <c r="CG10" i="10"/>
  <c r="CG16" i="10"/>
  <c r="CI84" i="10"/>
  <c r="CI85" i="10"/>
  <c r="CI86" i="10"/>
  <c r="CI87" i="10"/>
  <c r="CI91" i="10"/>
  <c r="CF37" i="10"/>
  <c r="CF44" i="10"/>
  <c r="CF39" i="10"/>
  <c r="CD104" i="10"/>
  <c r="CM104" i="10" s="1"/>
  <c r="CF59" i="10" a="1"/>
  <c r="CF59" i="10" s="1"/>
  <c r="CI59" i="10" s="1"/>
  <c r="CF58" i="10" a="1"/>
  <c r="CF58" i="10" s="1"/>
  <c r="CI58" i="10" s="1"/>
  <c r="CF57" i="10" a="1"/>
  <c r="CF57" i="10" s="1"/>
  <c r="CI57" i="10" s="1"/>
  <c r="CF56" i="10" a="1"/>
  <c r="CF56" i="10" s="1"/>
  <c r="CI56" i="10" s="1"/>
  <c r="CF55" i="10" a="1"/>
  <c r="CF55" i="10" s="1"/>
  <c r="CI55" i="10" s="1"/>
  <c r="CF54" i="10" a="1"/>
  <c r="CF54" i="10" s="1"/>
  <c r="CI54" i="10" s="1"/>
  <c r="CH86" i="10"/>
  <c r="CH90" i="10"/>
  <c r="CM107" i="10"/>
  <c r="CM109" i="10"/>
  <c r="CH55" i="10" a="1"/>
  <c r="CH55" i="10" s="1"/>
  <c r="CK55" i="10" s="1"/>
  <c r="CH56" i="10" a="1"/>
  <c r="CH56" i="10" s="1"/>
  <c r="CK56" i="10" s="1"/>
  <c r="CH57" i="10" a="1"/>
  <c r="CH57" i="10" s="1"/>
  <c r="CK57" i="10" s="1"/>
  <c r="CH58" i="10" a="1"/>
  <c r="CH58" i="10" s="1"/>
  <c r="CK58" i="10" s="1"/>
  <c r="CM110" i="10" l="1"/>
  <c r="P31" i="10"/>
  <c r="CK44" i="10"/>
  <c r="O19" i="5"/>
  <c r="O20" i="5"/>
  <c r="O21" i="5"/>
  <c r="O22" i="5"/>
  <c r="O23" i="5"/>
  <c r="O24" i="5"/>
  <c r="O25" i="5"/>
  <c r="O26" i="5"/>
  <c r="O27" i="5"/>
  <c r="R42" i="6" l="1"/>
  <c r="R57" i="6" s="1"/>
  <c r="R11" i="6" s="1"/>
  <c r="S42" i="6"/>
  <c r="S57" i="6" s="1"/>
  <c r="S11" i="6" s="1"/>
  <c r="CL101" i="5"/>
  <c r="CL102" i="5"/>
  <c r="CL103" i="5"/>
  <c r="CL104" i="5"/>
  <c r="CL105" i="5"/>
  <c r="CL106" i="5"/>
  <c r="CL107" i="5"/>
  <c r="CL108" i="5"/>
  <c r="CL109" i="5"/>
  <c r="CL100" i="5"/>
  <c r="CK100" i="5"/>
  <c r="CK101" i="5"/>
  <c r="CK102" i="5"/>
  <c r="CK103" i="5"/>
  <c r="CK104" i="5"/>
  <c r="CK105" i="5"/>
  <c r="CK106" i="5"/>
  <c r="CK107" i="5"/>
  <c r="CK108" i="5"/>
  <c r="CK109" i="5"/>
  <c r="CF100" i="5"/>
  <c r="CG100" i="5"/>
  <c r="CH100" i="5"/>
  <c r="CI100" i="5"/>
  <c r="CJ100" i="5"/>
  <c r="CF101" i="5"/>
  <c r="CG101" i="5"/>
  <c r="CH101" i="5"/>
  <c r="CI101" i="5"/>
  <c r="CJ101" i="5"/>
  <c r="CF102" i="5"/>
  <c r="CG102" i="5"/>
  <c r="CH102" i="5"/>
  <c r="CI102" i="5"/>
  <c r="CJ102" i="5"/>
  <c r="CF103" i="5"/>
  <c r="CG103" i="5"/>
  <c r="CH103" i="5"/>
  <c r="CI103" i="5"/>
  <c r="CJ103" i="5"/>
  <c r="CF104" i="5"/>
  <c r="CG104" i="5"/>
  <c r="CH104" i="5"/>
  <c r="CI104" i="5"/>
  <c r="CJ104" i="5"/>
  <c r="CF105" i="5"/>
  <c r="CG105" i="5"/>
  <c r="CH105" i="5"/>
  <c r="CI105" i="5"/>
  <c r="CJ105" i="5"/>
  <c r="CF106" i="5"/>
  <c r="CG106" i="5"/>
  <c r="CH106" i="5"/>
  <c r="CI106" i="5"/>
  <c r="CJ106" i="5"/>
  <c r="CF107" i="5"/>
  <c r="CG107" i="5"/>
  <c r="CH107" i="5"/>
  <c r="CI107" i="5"/>
  <c r="CJ107" i="5"/>
  <c r="CF108" i="5"/>
  <c r="CG108" i="5"/>
  <c r="CH108" i="5"/>
  <c r="CI108" i="5"/>
  <c r="CJ108" i="5"/>
  <c r="CF109" i="5"/>
  <c r="CG109" i="5"/>
  <c r="CH109" i="5"/>
  <c r="CI109" i="5"/>
  <c r="CJ109" i="5"/>
  <c r="CE101" i="5"/>
  <c r="CE102" i="5"/>
  <c r="CE103" i="5"/>
  <c r="CE104" i="5"/>
  <c r="CE105" i="5"/>
  <c r="CE106" i="5"/>
  <c r="CE107" i="5"/>
  <c r="CE108" i="5"/>
  <c r="CE109" i="5"/>
  <c r="CE100" i="5"/>
  <c r="CC100" i="5"/>
  <c r="CC101" i="5"/>
  <c r="CC102" i="5"/>
  <c r="CC103" i="5"/>
  <c r="CC104" i="5"/>
  <c r="CC105" i="5"/>
  <c r="CC106" i="5"/>
  <c r="CC107" i="5"/>
  <c r="CC108" i="5"/>
  <c r="CC109" i="5"/>
  <c r="CB101" i="5"/>
  <c r="CB102" i="5"/>
  <c r="CB103" i="5"/>
  <c r="CB104" i="5"/>
  <c r="CB105" i="5"/>
  <c r="CB106" i="5"/>
  <c r="CB107" i="5"/>
  <c r="CB108" i="5"/>
  <c r="CB109" i="5"/>
  <c r="CB100" i="5"/>
  <c r="BO104" i="3"/>
  <c r="BG104" i="3"/>
  <c r="BH104" i="3"/>
  <c r="BI104" i="3"/>
  <c r="BJ104" i="3"/>
  <c r="BK104" i="3"/>
  <c r="BL104" i="3"/>
  <c r="BM104" i="3"/>
  <c r="BN104" i="3"/>
  <c r="BF105" i="3"/>
  <c r="BP105" i="3" s="1"/>
  <c r="BF106" i="3"/>
  <c r="BP106" i="3" s="1"/>
  <c r="BF107" i="3"/>
  <c r="BP107" i="3" s="1"/>
  <c r="BF108" i="3"/>
  <c r="BP108" i="3" s="1"/>
  <c r="BF109" i="3"/>
  <c r="BP109" i="3" s="1"/>
  <c r="BF110" i="3"/>
  <c r="BP110" i="3" s="1"/>
  <c r="BF111" i="3"/>
  <c r="BP111" i="3" s="1"/>
  <c r="BF112" i="3"/>
  <c r="BP112" i="3" s="1"/>
  <c r="BF113" i="3"/>
  <c r="BP113" i="3" s="1"/>
  <c r="BF114" i="3"/>
  <c r="BP114" i="3" s="1"/>
  <c r="BF115" i="3"/>
  <c r="BP115" i="3" s="1"/>
  <c r="BF116" i="3"/>
  <c r="BP116" i="3" s="1"/>
  <c r="BF117" i="3"/>
  <c r="BP117" i="3" s="1"/>
  <c r="BF118" i="3"/>
  <c r="BP118" i="3" s="1"/>
  <c r="BF119" i="3"/>
  <c r="BP119" i="3" s="1"/>
  <c r="BF120" i="3"/>
  <c r="BP120" i="3" s="1"/>
  <c r="BF121" i="3"/>
  <c r="BP121" i="3" s="1"/>
  <c r="BF122" i="3"/>
  <c r="BP122" i="3" s="1"/>
  <c r="BF123" i="3"/>
  <c r="BP123" i="3" s="1"/>
  <c r="BF124" i="3"/>
  <c r="BP124" i="3" s="1"/>
  <c r="BF125" i="3"/>
  <c r="BP125" i="3" s="1"/>
  <c r="BF126" i="3"/>
  <c r="BP126" i="3" s="1"/>
  <c r="BF127" i="3"/>
  <c r="BP127" i="3" s="1"/>
  <c r="BF128" i="3"/>
  <c r="BP128" i="3" s="1"/>
  <c r="BF129" i="3"/>
  <c r="BP129" i="3" s="1"/>
  <c r="BF130" i="3"/>
  <c r="BP130" i="3" s="1"/>
  <c r="BF131" i="3"/>
  <c r="BP131" i="3" s="1"/>
  <c r="BF132" i="3"/>
  <c r="BP132" i="3" s="1"/>
  <c r="BF133" i="3"/>
  <c r="BP133" i="3" s="1"/>
  <c r="BF104" i="3"/>
  <c r="CJ133" i="2"/>
  <c r="CK133" i="2"/>
  <c r="CJ135" i="2"/>
  <c r="CK135" i="2"/>
  <c r="CJ137" i="2"/>
  <c r="CK137" i="2"/>
  <c r="CJ139" i="2"/>
  <c r="CK139" i="2"/>
  <c r="CJ141" i="2"/>
  <c r="CK141" i="2"/>
  <c r="CJ143" i="2"/>
  <c r="CK143" i="2"/>
  <c r="CJ145" i="2"/>
  <c r="CK145" i="2"/>
  <c r="CJ147" i="2"/>
  <c r="CK147" i="2"/>
  <c r="CJ149" i="2"/>
  <c r="CK149" i="2"/>
  <c r="CJ151" i="2"/>
  <c r="CK151" i="2"/>
  <c r="CI135" i="2"/>
  <c r="CI137" i="2"/>
  <c r="CI139" i="2"/>
  <c r="CI141" i="2"/>
  <c r="CI143" i="2"/>
  <c r="CI145" i="2"/>
  <c r="CI147" i="2"/>
  <c r="CI149" i="2"/>
  <c r="CI151" i="2"/>
  <c r="CI133" i="2"/>
  <c r="CB133" i="2"/>
  <c r="CC133" i="2"/>
  <c r="CD133" i="2"/>
  <c r="CE133" i="2"/>
  <c r="CF133" i="2"/>
  <c r="CG133" i="2"/>
  <c r="CH133" i="2"/>
  <c r="CB135" i="2"/>
  <c r="CC135" i="2"/>
  <c r="CD135" i="2"/>
  <c r="CE135" i="2"/>
  <c r="CF135" i="2"/>
  <c r="CG135" i="2"/>
  <c r="CH135" i="2"/>
  <c r="CB137" i="2"/>
  <c r="CC137" i="2"/>
  <c r="CD137" i="2"/>
  <c r="CE137" i="2"/>
  <c r="CF137" i="2"/>
  <c r="CG137" i="2"/>
  <c r="CH137" i="2"/>
  <c r="CB139" i="2"/>
  <c r="CC139" i="2"/>
  <c r="CD139" i="2"/>
  <c r="CE139" i="2"/>
  <c r="CF139" i="2"/>
  <c r="CG139" i="2"/>
  <c r="CH139" i="2"/>
  <c r="CB141" i="2"/>
  <c r="CC141" i="2"/>
  <c r="CD141" i="2"/>
  <c r="CE141" i="2"/>
  <c r="CF141" i="2"/>
  <c r="CG141" i="2"/>
  <c r="CH141" i="2"/>
  <c r="CB143" i="2"/>
  <c r="CC143" i="2"/>
  <c r="CD143" i="2"/>
  <c r="CE143" i="2"/>
  <c r="CF143" i="2"/>
  <c r="CG143" i="2"/>
  <c r="CH143" i="2"/>
  <c r="CB145" i="2"/>
  <c r="CC145" i="2"/>
  <c r="CD145" i="2"/>
  <c r="CE145" i="2"/>
  <c r="CF145" i="2"/>
  <c r="CG145" i="2"/>
  <c r="CH145" i="2"/>
  <c r="CB147" i="2"/>
  <c r="CC147" i="2"/>
  <c r="CD147" i="2"/>
  <c r="CE147" i="2"/>
  <c r="CF147" i="2"/>
  <c r="CG147" i="2"/>
  <c r="CH147" i="2"/>
  <c r="CB149" i="2"/>
  <c r="CC149" i="2"/>
  <c r="CD149" i="2"/>
  <c r="CE149" i="2"/>
  <c r="CF149" i="2"/>
  <c r="CG149" i="2"/>
  <c r="CH149" i="2"/>
  <c r="CB151" i="2"/>
  <c r="CC151" i="2"/>
  <c r="CD151" i="2"/>
  <c r="CE151" i="2"/>
  <c r="CF151" i="2"/>
  <c r="CG151" i="2"/>
  <c r="CH151" i="2"/>
  <c r="CA135" i="2"/>
  <c r="CA137" i="2"/>
  <c r="CA139" i="2"/>
  <c r="CA141" i="2"/>
  <c r="CA143" i="2"/>
  <c r="CA145" i="2"/>
  <c r="CA147" i="2"/>
  <c r="CA149" i="2"/>
  <c r="CA151" i="2"/>
  <c r="CA133" i="2"/>
  <c r="BZ134" i="2"/>
  <c r="CL134" i="2" s="1"/>
  <c r="BZ135" i="2"/>
  <c r="BZ136" i="2"/>
  <c r="CL136" i="2" s="1"/>
  <c r="BZ137" i="2"/>
  <c r="BZ138" i="2"/>
  <c r="CL138" i="2" s="1"/>
  <c r="BZ139" i="2"/>
  <c r="BZ140" i="2"/>
  <c r="CL140" i="2" s="1"/>
  <c r="BZ141" i="2"/>
  <c r="BZ142" i="2"/>
  <c r="CL142" i="2" s="1"/>
  <c r="BZ143" i="2"/>
  <c r="BZ144" i="2"/>
  <c r="CL144" i="2" s="1"/>
  <c r="BZ145" i="2"/>
  <c r="BZ146" i="2"/>
  <c r="CL146" i="2" s="1"/>
  <c r="BZ147" i="2"/>
  <c r="BZ148" i="2"/>
  <c r="CL148" i="2" s="1"/>
  <c r="BZ149" i="2"/>
  <c r="BZ150" i="2"/>
  <c r="CL150" i="2" s="1"/>
  <c r="BZ151" i="2"/>
  <c r="BZ152" i="2"/>
  <c r="CL152" i="2" s="1"/>
  <c r="BZ133" i="2"/>
  <c r="BF96" i="1"/>
  <c r="BG96" i="1"/>
  <c r="BH96" i="1"/>
  <c r="BF97" i="1"/>
  <c r="BG97" i="1"/>
  <c r="BH97" i="1"/>
  <c r="BF98" i="1"/>
  <c r="BG98" i="1"/>
  <c r="BH98" i="1"/>
  <c r="BF99" i="1"/>
  <c r="BG99" i="1"/>
  <c r="BH99" i="1"/>
  <c r="BF100" i="1"/>
  <c r="BG100" i="1"/>
  <c r="BH100" i="1"/>
  <c r="BF101" i="1"/>
  <c r="BG101" i="1"/>
  <c r="BH101" i="1"/>
  <c r="BF102" i="1"/>
  <c r="BG102" i="1"/>
  <c r="BH102" i="1"/>
  <c r="BF103" i="1"/>
  <c r="BG103" i="1"/>
  <c r="BH103" i="1"/>
  <c r="BF104" i="1"/>
  <c r="BG104" i="1"/>
  <c r="BH104" i="1"/>
  <c r="BG95" i="1"/>
  <c r="BH95" i="1"/>
  <c r="BF95" i="1"/>
  <c r="BD96" i="1"/>
  <c r="BD97" i="1"/>
  <c r="BD98" i="1"/>
  <c r="BD99" i="1"/>
  <c r="BD100" i="1"/>
  <c r="BD101" i="1"/>
  <c r="BD102" i="1"/>
  <c r="BD103" i="1"/>
  <c r="BD104" i="1"/>
  <c r="BD95" i="1"/>
  <c r="BC95" i="1"/>
  <c r="AZ95" i="1"/>
  <c r="BA95" i="1"/>
  <c r="BB95" i="1"/>
  <c r="AZ96" i="1"/>
  <c r="BA96" i="1"/>
  <c r="BB96" i="1"/>
  <c r="BC96" i="1"/>
  <c r="AZ97" i="1"/>
  <c r="BA97" i="1"/>
  <c r="BB97" i="1"/>
  <c r="BC97" i="1"/>
  <c r="AZ98" i="1"/>
  <c r="BA98" i="1"/>
  <c r="BB98" i="1"/>
  <c r="BC98" i="1"/>
  <c r="AZ99" i="1"/>
  <c r="BA99" i="1"/>
  <c r="BB99" i="1"/>
  <c r="BC99" i="1"/>
  <c r="AZ100" i="1"/>
  <c r="BA100" i="1"/>
  <c r="BB100" i="1"/>
  <c r="BC100" i="1"/>
  <c r="AZ101" i="1"/>
  <c r="BA101" i="1"/>
  <c r="BB101" i="1"/>
  <c r="BC101" i="1"/>
  <c r="AZ102" i="1"/>
  <c r="BA102" i="1"/>
  <c r="BB102" i="1"/>
  <c r="BC102" i="1"/>
  <c r="AZ103" i="1"/>
  <c r="BA103" i="1"/>
  <c r="BB103" i="1"/>
  <c r="BC103" i="1"/>
  <c r="AZ104" i="1"/>
  <c r="BA104" i="1"/>
  <c r="BB104" i="1"/>
  <c r="BC104" i="1"/>
  <c r="AY96" i="1"/>
  <c r="AY97" i="1"/>
  <c r="AY98" i="1"/>
  <c r="AY99" i="1"/>
  <c r="AY100" i="1"/>
  <c r="AY101" i="1"/>
  <c r="AY102" i="1"/>
  <c r="AY103" i="1"/>
  <c r="AY104" i="1"/>
  <c r="AY95" i="1"/>
  <c r="BH78" i="3"/>
  <c r="BH79" i="3"/>
  <c r="BH80" i="3"/>
  <c r="BH81" i="3"/>
  <c r="BH82" i="3"/>
  <c r="BH83" i="3"/>
  <c r="BH84" i="3"/>
  <c r="BH85" i="3"/>
  <c r="BR85" i="3" s="1"/>
  <c r="BH86" i="3"/>
  <c r="BH87" i="3"/>
  <c r="BR87" i="3" s="1"/>
  <c r="BH88" i="3"/>
  <c r="BH89" i="3"/>
  <c r="BH90" i="3"/>
  <c r="BH91" i="3"/>
  <c r="BH92" i="3"/>
  <c r="BH93" i="3"/>
  <c r="BH94" i="3"/>
  <c r="BH95" i="3"/>
  <c r="BH96" i="3"/>
  <c r="BH97" i="3"/>
  <c r="BH98" i="3"/>
  <c r="BH99" i="3"/>
  <c r="BL71" i="3"/>
  <c r="BH57" i="3"/>
  <c r="BH72" i="3" s="1"/>
  <c r="BR72" i="3" s="1"/>
  <c r="C45" i="1"/>
  <c r="C40" i="2"/>
  <c r="C159" i="9"/>
  <c r="C94" i="8"/>
  <c r="C158" i="9"/>
  <c r="C93" i="8"/>
  <c r="C157" i="9"/>
  <c r="C92" i="8"/>
  <c r="C156" i="9"/>
  <c r="C91" i="8"/>
  <c r="CG85" i="5"/>
  <c r="CG86" i="5"/>
  <c r="CG87" i="5"/>
  <c r="CG88" i="5"/>
  <c r="CG89" i="5"/>
  <c r="CG90" i="5"/>
  <c r="CG91" i="5"/>
  <c r="CG92" i="5"/>
  <c r="CG93" i="5"/>
  <c r="CG84" i="5"/>
  <c r="CD85" i="5"/>
  <c r="CD86" i="5"/>
  <c r="CD87" i="5"/>
  <c r="CD88" i="5"/>
  <c r="CD89" i="5"/>
  <c r="CD90" i="5"/>
  <c r="CD91" i="5"/>
  <c r="CD92" i="5"/>
  <c r="CD93" i="5"/>
  <c r="CD84" i="5"/>
  <c r="CC63" i="5"/>
  <c r="CB84" i="5" s="1"/>
  <c r="BR81" i="3"/>
  <c r="BR95" i="3"/>
  <c r="BR96" i="3"/>
  <c r="BR97" i="3"/>
  <c r="BR98" i="3"/>
  <c r="BR99" i="3"/>
  <c r="BQ95" i="3"/>
  <c r="BQ96" i="3"/>
  <c r="BQ97" i="3"/>
  <c r="BQ98" i="3"/>
  <c r="BQ99" i="3"/>
  <c r="BM70" i="3"/>
  <c r="BK70" i="3"/>
  <c r="BN72" i="3"/>
  <c r="BQ72" i="3" s="1"/>
  <c r="BN73" i="3"/>
  <c r="BQ73" i="3" s="1"/>
  <c r="BN74" i="3"/>
  <c r="BQ74" i="3" s="1"/>
  <c r="BN75" i="3"/>
  <c r="BQ75" i="3" s="1"/>
  <c r="BN76" i="3"/>
  <c r="BQ76" i="3" s="1"/>
  <c r="BN77" i="3"/>
  <c r="BQ77" i="3" s="1"/>
  <c r="BN78" i="3"/>
  <c r="BQ78" i="3" s="1"/>
  <c r="BN79" i="3"/>
  <c r="BQ79" i="3" s="1"/>
  <c r="BN80" i="3"/>
  <c r="BQ80" i="3" s="1"/>
  <c r="BN81" i="3"/>
  <c r="BQ81" i="3" s="1"/>
  <c r="BN82" i="3"/>
  <c r="BQ82" i="3" s="1"/>
  <c r="BN83" i="3"/>
  <c r="BQ83" i="3" s="1"/>
  <c r="BN84" i="3"/>
  <c r="BQ84" i="3" s="1"/>
  <c r="BN85" i="3"/>
  <c r="BQ85" i="3" s="1"/>
  <c r="BN86" i="3"/>
  <c r="BQ86" i="3" s="1"/>
  <c r="BN87" i="3"/>
  <c r="BQ87" i="3" s="1"/>
  <c r="BN88" i="3"/>
  <c r="BQ88" i="3" s="1"/>
  <c r="BN89" i="3"/>
  <c r="BQ89" i="3" s="1"/>
  <c r="BN90" i="3"/>
  <c r="BQ90" i="3" s="1"/>
  <c r="BN91" i="3"/>
  <c r="BQ91" i="3" s="1"/>
  <c r="BN92" i="3"/>
  <c r="BQ92" i="3" s="1"/>
  <c r="BN93" i="3"/>
  <c r="BQ93" i="3" s="1"/>
  <c r="BN94" i="3"/>
  <c r="BQ94" i="3" s="1"/>
  <c r="BN95" i="3"/>
  <c r="BN96" i="3"/>
  <c r="BN97" i="3"/>
  <c r="BN98" i="3"/>
  <c r="BN99" i="3"/>
  <c r="BN71" i="3"/>
  <c r="BQ71" i="3" s="1"/>
  <c r="BN70" i="3"/>
  <c r="BQ70" i="3" s="1"/>
  <c r="BL99" i="3"/>
  <c r="BL98" i="3"/>
  <c r="BL97" i="3"/>
  <c r="BL96" i="3"/>
  <c r="BL95" i="3"/>
  <c r="BL94" i="3"/>
  <c r="BR94" i="3" s="1"/>
  <c r="BL93" i="3"/>
  <c r="BR93" i="3" s="1"/>
  <c r="BL92" i="3"/>
  <c r="BR92" i="3" s="1"/>
  <c r="BL91" i="3"/>
  <c r="BR91" i="3" s="1"/>
  <c r="BL90" i="3"/>
  <c r="BR90" i="3" s="1"/>
  <c r="BL89" i="3"/>
  <c r="BR89" i="3" s="1"/>
  <c r="BL88" i="3"/>
  <c r="BR88" i="3" s="1"/>
  <c r="BL87" i="3"/>
  <c r="BL86" i="3"/>
  <c r="BR86" i="3" s="1"/>
  <c r="BL85" i="3"/>
  <c r="BL84" i="3"/>
  <c r="BR84" i="3" s="1"/>
  <c r="BL83" i="3"/>
  <c r="BR83" i="3" s="1"/>
  <c r="BL82" i="3"/>
  <c r="BR82" i="3" s="1"/>
  <c r="BL81" i="3"/>
  <c r="BL80" i="3"/>
  <c r="BR80" i="3" s="1"/>
  <c r="BL79" i="3"/>
  <c r="BR79" i="3" s="1"/>
  <c r="BL78" i="3"/>
  <c r="BR78" i="3" s="1"/>
  <c r="BL77" i="3"/>
  <c r="BL76" i="3"/>
  <c r="BL75" i="3"/>
  <c r="BL74" i="3"/>
  <c r="BL73" i="3"/>
  <c r="BL72" i="3"/>
  <c r="G54" i="6"/>
  <c r="G55" i="6"/>
  <c r="G56" i="6"/>
  <c r="G57" i="6"/>
  <c r="G58" i="6"/>
  <c r="G59" i="6"/>
  <c r="G60" i="6"/>
  <c r="G61" i="6"/>
  <c r="G62" i="6"/>
  <c r="L41" i="6"/>
  <c r="L56" i="6" s="1"/>
  <c r="R22" i="6" s="1"/>
  <c r="M41" i="6"/>
  <c r="M56" i="6" s="1"/>
  <c r="S22" i="6" s="1"/>
  <c r="K56" i="6"/>
  <c r="Q22" i="6" s="1"/>
  <c r="M40" i="6"/>
  <c r="M55" i="6" s="1"/>
  <c r="S21" i="6" s="1"/>
  <c r="L40" i="6"/>
  <c r="L55" i="6" s="1"/>
  <c r="R21" i="6" s="1"/>
  <c r="K40" i="6"/>
  <c r="K55" i="6" s="1"/>
  <c r="Q21" i="6" s="1"/>
  <c r="M39" i="6"/>
  <c r="M54" i="6" s="1"/>
  <c r="S20" i="6" s="1"/>
  <c r="L39" i="6"/>
  <c r="L54" i="6" s="1"/>
  <c r="R20" i="6" s="1"/>
  <c r="K39" i="6"/>
  <c r="K54" i="6" s="1"/>
  <c r="Q20" i="6" s="1"/>
  <c r="M38" i="6"/>
  <c r="M53" i="6" s="1"/>
  <c r="S19" i="6" s="1"/>
  <c r="L38" i="6"/>
  <c r="L53" i="6" s="1"/>
  <c r="R19" i="6" s="1"/>
  <c r="K38" i="6"/>
  <c r="K53" i="6" s="1"/>
  <c r="Q19" i="6" s="1"/>
  <c r="H54" i="6"/>
  <c r="H55" i="6"/>
  <c r="H56" i="6"/>
  <c r="H57" i="6"/>
  <c r="H58" i="6"/>
  <c r="H59" i="6"/>
  <c r="H60" i="6"/>
  <c r="H61" i="6"/>
  <c r="H62" i="6"/>
  <c r="H53" i="6"/>
  <c r="G39" i="6"/>
  <c r="G53" i="6" s="1"/>
  <c r="CE17" i="2"/>
  <c r="BD7" i="1"/>
  <c r="E39" i="6" s="1"/>
  <c r="E53" i="6" s="1"/>
  <c r="CE51" i="5"/>
  <c r="CE52" i="5"/>
  <c r="CE53" i="5"/>
  <c r="CE54" i="5"/>
  <c r="CE55" i="5"/>
  <c r="CE56" i="5"/>
  <c r="CE57" i="5"/>
  <c r="CE58" i="5"/>
  <c r="CE59" i="5"/>
  <c r="CE50" i="5"/>
  <c r="CD51" i="5"/>
  <c r="CD52" i="5"/>
  <c r="CD53" i="5"/>
  <c r="CD54" i="5"/>
  <c r="CD55" i="5"/>
  <c r="CD56" i="5"/>
  <c r="CD57" i="5"/>
  <c r="CD58" i="5"/>
  <c r="CD59" i="5"/>
  <c r="CD50" i="5"/>
  <c r="CC51" i="5"/>
  <c r="CC52" i="5"/>
  <c r="CC53" i="5"/>
  <c r="CC54" i="5"/>
  <c r="CC55" i="5"/>
  <c r="CC56" i="5"/>
  <c r="CC57" i="5"/>
  <c r="CC58" i="5"/>
  <c r="CC59" i="5"/>
  <c r="CC50" i="5"/>
  <c r="BL56" i="3"/>
  <c r="BL70" i="3" s="1"/>
  <c r="CA101" i="2"/>
  <c r="C58" i="2"/>
  <c r="C56" i="2"/>
  <c r="C54" i="2"/>
  <c r="C52" i="2"/>
  <c r="C50" i="2"/>
  <c r="C48" i="2"/>
  <c r="C46" i="2"/>
  <c r="C44" i="2"/>
  <c r="C42" i="2"/>
  <c r="CA57" i="2"/>
  <c r="CA56" i="2"/>
  <c r="AZ48" i="1"/>
  <c r="BF37" i="1"/>
  <c r="BF49" i="1" s="1"/>
  <c r="BF38" i="1"/>
  <c r="BF50" i="1" s="1"/>
  <c r="BF39" i="1"/>
  <c r="BF51" i="1" s="1"/>
  <c r="BF40" i="1"/>
  <c r="BF52" i="1" s="1"/>
  <c r="BF41" i="1"/>
  <c r="BF53" i="1" s="1"/>
  <c r="BF42" i="1"/>
  <c r="BF54" i="1" s="1"/>
  <c r="BF43" i="1"/>
  <c r="BF55" i="1" s="1"/>
  <c r="BF44" i="1"/>
  <c r="BF56" i="1" s="1"/>
  <c r="BF45" i="1"/>
  <c r="BF57" i="1" s="1"/>
  <c r="BF36" i="1"/>
  <c r="BF48" i="1" s="1"/>
  <c r="BE57" i="1"/>
  <c r="BE49" i="1"/>
  <c r="BE50" i="1"/>
  <c r="BE51" i="1"/>
  <c r="BE52" i="1"/>
  <c r="BE53" i="1"/>
  <c r="BE54" i="1"/>
  <c r="BE55" i="1"/>
  <c r="BE56" i="1"/>
  <c r="BE48" i="1"/>
  <c r="BD49" i="1"/>
  <c r="BD50" i="1"/>
  <c r="BD51" i="1"/>
  <c r="BD52" i="1"/>
  <c r="BD53" i="1"/>
  <c r="BD54" i="1"/>
  <c r="BD55" i="1"/>
  <c r="BD56" i="1"/>
  <c r="BD57" i="1"/>
  <c r="BD48" i="1"/>
  <c r="BB49" i="1"/>
  <c r="BB50" i="1"/>
  <c r="BB51" i="1"/>
  <c r="BB52" i="1"/>
  <c r="BB53" i="1"/>
  <c r="BB54" i="1"/>
  <c r="BB55" i="1"/>
  <c r="BB56" i="1"/>
  <c r="BB57" i="1"/>
  <c r="BB37" i="1"/>
  <c r="BB38" i="1"/>
  <c r="BB39" i="1"/>
  <c r="BB40" i="1"/>
  <c r="BB41" i="1"/>
  <c r="BB42" i="1"/>
  <c r="BB43" i="1"/>
  <c r="BB44" i="1"/>
  <c r="BB45" i="1"/>
  <c r="BB36" i="1"/>
  <c r="BB48" i="1" s="1"/>
  <c r="BA49" i="1"/>
  <c r="BA50" i="1"/>
  <c r="BA51" i="1"/>
  <c r="BA52" i="1"/>
  <c r="BA53" i="1"/>
  <c r="BA54" i="1"/>
  <c r="BA55" i="1"/>
  <c r="BA56" i="1"/>
  <c r="BA57" i="1"/>
  <c r="BA48" i="1"/>
  <c r="AY49" i="1"/>
  <c r="AY50" i="1"/>
  <c r="AY51" i="1"/>
  <c r="AY52" i="1"/>
  <c r="AY53" i="1"/>
  <c r="AY54" i="1"/>
  <c r="AY55" i="1"/>
  <c r="AY56" i="1"/>
  <c r="AY57" i="1"/>
  <c r="AY48" i="1"/>
  <c r="BB66" i="1"/>
  <c r="BB67" i="1"/>
  <c r="BB68" i="1"/>
  <c r="BB69" i="1"/>
  <c r="BB70" i="1"/>
  <c r="BB72" i="1"/>
  <c r="BA64" i="1"/>
  <c r="BA65" i="1"/>
  <c r="BA66" i="1"/>
  <c r="BA67" i="1"/>
  <c r="BA68" i="1"/>
  <c r="BA69" i="1"/>
  <c r="BA63" i="1"/>
  <c r="AZ64" i="1"/>
  <c r="AZ65" i="1"/>
  <c r="AZ70" i="1"/>
  <c r="AZ71" i="1"/>
  <c r="AZ72" i="1"/>
  <c r="AZ63" i="1"/>
  <c r="C42" i="5"/>
  <c r="C43" i="5"/>
  <c r="C44" i="5"/>
  <c r="C45" i="5"/>
  <c r="C46" i="5"/>
  <c r="C47" i="5"/>
  <c r="C48" i="5"/>
  <c r="C49" i="5"/>
  <c r="C50" i="5"/>
  <c r="C41" i="5"/>
  <c r="BZ25" i="2"/>
  <c r="C40" i="1"/>
  <c r="BB64" i="1" s="1"/>
  <c r="C41" i="1"/>
  <c r="BB65" i="1" s="1"/>
  <c r="C42" i="1"/>
  <c r="AZ66" i="1" s="1"/>
  <c r="C43" i="1"/>
  <c r="AZ67" i="1" s="1"/>
  <c r="C44" i="1"/>
  <c r="AZ68" i="1" s="1"/>
  <c r="AZ69" i="1"/>
  <c r="C46" i="1"/>
  <c r="BA70" i="1" s="1"/>
  <c r="C47" i="1"/>
  <c r="BA71" i="1" s="1"/>
  <c r="C48" i="1"/>
  <c r="BA72" i="1" s="1"/>
  <c r="C39" i="1"/>
  <c r="BB63" i="1" s="1"/>
  <c r="CA64" i="2"/>
  <c r="CB64" i="2"/>
  <c r="CC64" i="2"/>
  <c r="CA61" i="2"/>
  <c r="CB61" i="2"/>
  <c r="CC61" i="2"/>
  <c r="CA58" i="2"/>
  <c r="CB58" i="2"/>
  <c r="CC58" i="2"/>
  <c r="BZ47" i="2"/>
  <c r="CA47" i="2"/>
  <c r="CC47" i="2"/>
  <c r="CE47" i="2"/>
  <c r="CG47" i="2"/>
  <c r="F263" i="7"/>
  <c r="D263" i="7" s="1"/>
  <c r="F262" i="7"/>
  <c r="D262" i="7" s="1"/>
  <c r="F261" i="7"/>
  <c r="D261" i="7" s="1"/>
  <c r="F260" i="7"/>
  <c r="CC64" i="5"/>
  <c r="CB85" i="5" s="1"/>
  <c r="CC65" i="5"/>
  <c r="CB86" i="5" s="1"/>
  <c r="CC66" i="5"/>
  <c r="CB87" i="5" s="1"/>
  <c r="CC67" i="5"/>
  <c r="CB88" i="5" s="1"/>
  <c r="CC68" i="5"/>
  <c r="CB89" i="5" s="1"/>
  <c r="CC69" i="5"/>
  <c r="CB90" i="5" s="1"/>
  <c r="CC70" i="5"/>
  <c r="CB91" i="5" s="1"/>
  <c r="CC71" i="5"/>
  <c r="CB92" i="5" s="1"/>
  <c r="CC72" i="5"/>
  <c r="CB93" i="5" s="1"/>
  <c r="CC73" i="5"/>
  <c r="F48" i="6" l="1"/>
  <c r="F62" i="6" s="1"/>
  <c r="O29" i="2"/>
  <c r="N29" i="2"/>
  <c r="BP104" i="3"/>
  <c r="BP134" i="3" s="1"/>
  <c r="R40" i="6" s="1"/>
  <c r="CL145" i="2"/>
  <c r="CL141" i="2"/>
  <c r="CL151" i="2"/>
  <c r="CL147" i="2"/>
  <c r="CL143" i="2"/>
  <c r="CL139" i="2"/>
  <c r="CL149" i="2"/>
  <c r="CL137" i="2"/>
  <c r="BG51" i="1"/>
  <c r="BG55" i="1"/>
  <c r="BI104" i="1"/>
  <c r="BI100" i="1"/>
  <c r="BG54" i="1"/>
  <c r="BG50" i="1"/>
  <c r="BG53" i="1"/>
  <c r="BG49" i="1"/>
  <c r="BI101" i="1"/>
  <c r="BI97" i="1"/>
  <c r="BI102" i="1"/>
  <c r="BI98" i="1"/>
  <c r="BI103" i="1"/>
  <c r="BI99" i="1"/>
  <c r="BG56" i="1"/>
  <c r="BG52" i="1"/>
  <c r="BG57" i="1"/>
  <c r="Q9" i="6"/>
  <c r="C95" i="8"/>
  <c r="B6" i="8" s="1"/>
  <c r="C160" i="9"/>
  <c r="B6" i="9" s="1"/>
  <c r="BI95" i="1"/>
  <c r="CL135" i="2"/>
  <c r="CL133" i="2"/>
  <c r="BI96" i="1"/>
  <c r="BG48" i="1"/>
  <c r="BH77" i="3"/>
  <c r="BH75" i="3"/>
  <c r="BR75" i="3" s="1"/>
  <c r="BH73" i="3"/>
  <c r="BR73" i="3" s="1"/>
  <c r="BR77" i="3"/>
  <c r="BH71" i="3"/>
  <c r="BR71" i="3" s="1"/>
  <c r="BH76" i="3"/>
  <c r="BR76" i="3" s="1"/>
  <c r="BH74" i="3"/>
  <c r="BR74" i="3" s="1"/>
  <c r="BQ100" i="3"/>
  <c r="BB71" i="1"/>
  <c r="Q10" i="6"/>
  <c r="Q24" i="6"/>
  <c r="S24" i="6"/>
  <c r="R24" i="6"/>
  <c r="F264" i="7"/>
  <c r="A112" i="7"/>
  <c r="CD44" i="5"/>
  <c r="CM21" i="5"/>
  <c r="BM57" i="3"/>
  <c r="BK57" i="3"/>
  <c r="BH70" i="3"/>
  <c r="BG57" i="3"/>
  <c r="BG70" i="3" s="1"/>
  <c r="BH49" i="3"/>
  <c r="BF46" i="3"/>
  <c r="BF45" i="3"/>
  <c r="BF51" i="3"/>
  <c r="BI64" i="3"/>
  <c r="BL64" i="3" s="1" a="1"/>
  <c r="BL64" i="3" s="1"/>
  <c r="BO64" i="3" s="1"/>
  <c r="A65" i="9" s="1"/>
  <c r="BH64" i="3"/>
  <c r="BK64" i="3" s="1" a="1"/>
  <c r="BK64" i="3" s="1"/>
  <c r="BN64" i="3" s="1"/>
  <c r="A47" i="8" s="1"/>
  <c r="BG64" i="3"/>
  <c r="BJ64" i="3" s="1" a="1"/>
  <c r="BJ64" i="3" s="1"/>
  <c r="BM64" i="3" s="1"/>
  <c r="BJ51" i="3"/>
  <c r="BT12" i="3"/>
  <c r="BT11" i="3"/>
  <c r="BI57" i="3"/>
  <c r="BI70" i="3" s="1"/>
  <c r="K20" i="3"/>
  <c r="CG101" i="2"/>
  <c r="CG102" i="2"/>
  <c r="CG103" i="2"/>
  <c r="CG104" i="2"/>
  <c r="CG105" i="2"/>
  <c r="CG106" i="2"/>
  <c r="CG107" i="2"/>
  <c r="CG108" i="2"/>
  <c r="CG109" i="2"/>
  <c r="CG110" i="2"/>
  <c r="CF110" i="2"/>
  <c r="CF109" i="2"/>
  <c r="CF108" i="2"/>
  <c r="CF107" i="2"/>
  <c r="CF106" i="2"/>
  <c r="CF105" i="2"/>
  <c r="CF104" i="2"/>
  <c r="CF103" i="2"/>
  <c r="CF102" i="2"/>
  <c r="CF101" i="2"/>
  <c r="CD110" i="2"/>
  <c r="CD109" i="2"/>
  <c r="CD108" i="2"/>
  <c r="CD107" i="2"/>
  <c r="CD106" i="2"/>
  <c r="CD105" i="2"/>
  <c r="CD104" i="2"/>
  <c r="CD103" i="2"/>
  <c r="CD102" i="2"/>
  <c r="CD101" i="2"/>
  <c r="CC110" i="2"/>
  <c r="CC109" i="2"/>
  <c r="CC108" i="2"/>
  <c r="CC107" i="2"/>
  <c r="CC106" i="2"/>
  <c r="CC105" i="2"/>
  <c r="CC104" i="2"/>
  <c r="CC103" i="2"/>
  <c r="CC102" i="2"/>
  <c r="CC101" i="2"/>
  <c r="CB110" i="2"/>
  <c r="CB109" i="2"/>
  <c r="CB108" i="2"/>
  <c r="CB107" i="2"/>
  <c r="CB106" i="2"/>
  <c r="CB105" i="2"/>
  <c r="CB104" i="2"/>
  <c r="CB103" i="2"/>
  <c r="CB102" i="2"/>
  <c r="CB101" i="2"/>
  <c r="CA110" i="2"/>
  <c r="CA109" i="2"/>
  <c r="CA108" i="2"/>
  <c r="CA107" i="2"/>
  <c r="CA106" i="2"/>
  <c r="CA105" i="2"/>
  <c r="CA104" i="2"/>
  <c r="CA103" i="2"/>
  <c r="CA102" i="2"/>
  <c r="CK94" i="2"/>
  <c r="CC94" i="2" s="1"/>
  <c r="CK92" i="2"/>
  <c r="CA92" i="2" s="1"/>
  <c r="CK90" i="2"/>
  <c r="CC90" i="2" s="1"/>
  <c r="CK88" i="2"/>
  <c r="CC88" i="2" s="1"/>
  <c r="CK86" i="2"/>
  <c r="CB86" i="2" s="1"/>
  <c r="CK84" i="2"/>
  <c r="CB84" i="2" s="1"/>
  <c r="CK82" i="2"/>
  <c r="CB82" i="2" s="1"/>
  <c r="CK80" i="2"/>
  <c r="CC80" i="2" s="1"/>
  <c r="CK78" i="2"/>
  <c r="CC78" i="2" s="1"/>
  <c r="CK93" i="2"/>
  <c r="CA93" i="2" s="1"/>
  <c r="CK91" i="2"/>
  <c r="CA91" i="2" s="1"/>
  <c r="CK89" i="2"/>
  <c r="CC89" i="2" s="1"/>
  <c r="CK87" i="2"/>
  <c r="CC87" i="2" s="1"/>
  <c r="CK85" i="2"/>
  <c r="CB85" i="2" s="1"/>
  <c r="CK83" i="2"/>
  <c r="CC83" i="2" s="1"/>
  <c r="CK81" i="2"/>
  <c r="CB81" i="2" s="1"/>
  <c r="CK79" i="2"/>
  <c r="CB79" i="2" s="1"/>
  <c r="CK77" i="2"/>
  <c r="CC77" i="2" s="1"/>
  <c r="CK76" i="2"/>
  <c r="CC76" i="2" s="1"/>
  <c r="CK75" i="2"/>
  <c r="CB75" i="2" s="1"/>
  <c r="CC65" i="2"/>
  <c r="CC63" i="2"/>
  <c r="CC62" i="2"/>
  <c r="CC60" i="2"/>
  <c r="CC59" i="2"/>
  <c r="CC57" i="2"/>
  <c r="CC56" i="2"/>
  <c r="CB65" i="2"/>
  <c r="CB63" i="2"/>
  <c r="CB62" i="2"/>
  <c r="CB60" i="2"/>
  <c r="CB59" i="2"/>
  <c r="CB57" i="2"/>
  <c r="CB56" i="2"/>
  <c r="CA65" i="2"/>
  <c r="CA63" i="2"/>
  <c r="CA62" i="2"/>
  <c r="CA60" i="2"/>
  <c r="CA59" i="2"/>
  <c r="K20" i="2"/>
  <c r="AZ53" i="1"/>
  <c r="AZ54" i="1"/>
  <c r="AZ55" i="1"/>
  <c r="AZ56" i="1"/>
  <c r="AZ57" i="1"/>
  <c r="AZ36" i="1"/>
  <c r="BA36" i="1"/>
  <c r="BA37" i="1"/>
  <c r="BA38" i="1"/>
  <c r="BA39" i="1"/>
  <c r="BA40" i="1"/>
  <c r="BA41" i="1"/>
  <c r="BA42" i="1"/>
  <c r="BA43" i="1"/>
  <c r="BA44" i="1"/>
  <c r="BA45" i="1"/>
  <c r="AZ37" i="1"/>
  <c r="AZ49" i="1" s="1"/>
  <c r="AZ38" i="1"/>
  <c r="AZ50" i="1" s="1"/>
  <c r="AZ39" i="1"/>
  <c r="AZ51" i="1" s="1"/>
  <c r="AZ40" i="1"/>
  <c r="AZ52" i="1" s="1"/>
  <c r="AZ41" i="1"/>
  <c r="AZ42" i="1"/>
  <c r="AZ43" i="1"/>
  <c r="AZ44" i="1"/>
  <c r="AZ45" i="1"/>
  <c r="AY7" i="1"/>
  <c r="AY21" i="1"/>
  <c r="CL153" i="2" l="1"/>
  <c r="BI105" i="1"/>
  <c r="S40" i="6"/>
  <c r="R55" i="6"/>
  <c r="R9" i="6" s="1"/>
  <c r="I65" i="9"/>
  <c r="G65" i="9"/>
  <c r="L67" i="9"/>
  <c r="C65" i="9"/>
  <c r="B65" i="9"/>
  <c r="E47" i="8"/>
  <c r="B47" i="8"/>
  <c r="CE64" i="2" a="1"/>
  <c r="CE64" i="2" s="1"/>
  <c r="CH64" i="2" s="1"/>
  <c r="CE61" i="2" a="1"/>
  <c r="CE61" i="2" s="1"/>
  <c r="CH61" i="2" s="1"/>
  <c r="CE58" i="2" a="1"/>
  <c r="CE58" i="2" s="1"/>
  <c r="CH58" i="2" s="1"/>
  <c r="CD64" i="2" a="1"/>
  <c r="CD64" i="2" s="1"/>
  <c r="CG64" i="2" s="1"/>
  <c r="CD61" i="2" a="1"/>
  <c r="CD61" i="2" s="1"/>
  <c r="CG61" i="2" s="1"/>
  <c r="CD58" i="2" a="1"/>
  <c r="CD58" i="2" s="1"/>
  <c r="CG58" i="2" s="1"/>
  <c r="CF58" i="2" a="1"/>
  <c r="CF58" i="2" s="1"/>
  <c r="CI58" i="2" s="1"/>
  <c r="CF64" i="2" a="1"/>
  <c r="CF64" i="2" s="1"/>
  <c r="CI64" i="2" s="1"/>
  <c r="CF61" i="2" a="1"/>
  <c r="CF61" i="2" s="1"/>
  <c r="CI61" i="2" s="1"/>
  <c r="CA75" i="2"/>
  <c r="BC63" i="1" a="1"/>
  <c r="BC63" i="1" s="1"/>
  <c r="BF63" i="1" s="1"/>
  <c r="A16" i="7" s="1"/>
  <c r="C16" i="7" s="1"/>
  <c r="BD63" i="1" a="1"/>
  <c r="BD63" i="1" s="1"/>
  <c r="BG63" i="1" s="1"/>
  <c r="A15" i="8" s="1"/>
  <c r="N65" i="9"/>
  <c r="E65" i="9"/>
  <c r="CH52" i="5" a="1"/>
  <c r="CH52" i="5" s="1"/>
  <c r="CK52" i="5" s="1"/>
  <c r="A106" i="9" s="1"/>
  <c r="CF51" i="5" a="1"/>
  <c r="CF51" i="5" s="1"/>
  <c r="CI51" i="5" s="1"/>
  <c r="A103" i="7" s="1"/>
  <c r="CG52" i="5" a="1"/>
  <c r="CG52" i="5" s="1"/>
  <c r="CJ52" i="5" s="1"/>
  <c r="A56" i="8" s="1"/>
  <c r="CF58" i="5" a="1"/>
  <c r="CF58" i="5" s="1"/>
  <c r="CI58" i="5" s="1"/>
  <c r="A110" i="7" s="1"/>
  <c r="CF56" i="5" a="1"/>
  <c r="CF56" i="5" s="1"/>
  <c r="CI56" i="5" s="1"/>
  <c r="A108" i="7" s="1"/>
  <c r="CF54" i="5" a="1"/>
  <c r="CF54" i="5" s="1"/>
  <c r="CI54" i="5" s="1"/>
  <c r="A106" i="7" s="1"/>
  <c r="CF52" i="5" a="1"/>
  <c r="CF52" i="5" s="1"/>
  <c r="CI52" i="5" s="1"/>
  <c r="A104" i="7" s="1"/>
  <c r="CF50" i="5" a="1"/>
  <c r="CF50" i="5" s="1"/>
  <c r="CI50" i="5" s="1"/>
  <c r="A102" i="7" s="1"/>
  <c r="CG59" i="5" a="1"/>
  <c r="CG59" i="5" s="1"/>
  <c r="CJ59" i="5" s="1"/>
  <c r="A63" i="8" s="1"/>
  <c r="CG57" i="5" a="1"/>
  <c r="CG57" i="5" s="1"/>
  <c r="CJ57" i="5" s="1"/>
  <c r="A61" i="8" s="1"/>
  <c r="CG55" i="5" a="1"/>
  <c r="CG55" i="5" s="1"/>
  <c r="CJ55" i="5" s="1"/>
  <c r="A59" i="8" s="1"/>
  <c r="CG53" i="5" a="1"/>
  <c r="CG53" i="5" s="1"/>
  <c r="CJ53" i="5" s="1"/>
  <c r="A57" i="8" s="1"/>
  <c r="CG51" i="5" a="1"/>
  <c r="CG51" i="5" s="1"/>
  <c r="CJ51" i="5" s="1"/>
  <c r="A55" i="8" s="1"/>
  <c r="CH59" i="5" a="1"/>
  <c r="CH59" i="5" s="1"/>
  <c r="CK59" i="5" s="1"/>
  <c r="A113" i="9" s="1"/>
  <c r="CH57" i="5" a="1"/>
  <c r="CH57" i="5" s="1"/>
  <c r="CK57" i="5" s="1"/>
  <c r="A111" i="9" s="1"/>
  <c r="CH55" i="5" a="1"/>
  <c r="CH55" i="5" s="1"/>
  <c r="CK55" i="5" s="1"/>
  <c r="A109" i="9" s="1"/>
  <c r="CH53" i="5" a="1"/>
  <c r="CH53" i="5" s="1"/>
  <c r="CK53" i="5" s="1"/>
  <c r="A107" i="9" s="1"/>
  <c r="CH51" i="5" a="1"/>
  <c r="CH51" i="5" s="1"/>
  <c r="CK51" i="5" s="1"/>
  <c r="A105" i="9" s="1"/>
  <c r="CF59" i="5" a="1"/>
  <c r="CF59" i="5" s="1"/>
  <c r="CI59" i="5" s="1"/>
  <c r="A111" i="7" s="1"/>
  <c r="CF57" i="5" a="1"/>
  <c r="CF57" i="5" s="1"/>
  <c r="CI57" i="5" s="1"/>
  <c r="A109" i="7" s="1"/>
  <c r="CF55" i="5" a="1"/>
  <c r="CF55" i="5" s="1"/>
  <c r="CI55" i="5" s="1"/>
  <c r="A107" i="7" s="1"/>
  <c r="CF53" i="5" a="1"/>
  <c r="CF53" i="5" s="1"/>
  <c r="CI53" i="5" s="1"/>
  <c r="A105" i="7" s="1"/>
  <c r="CG50" i="5" a="1"/>
  <c r="CG50" i="5" s="1"/>
  <c r="CJ50" i="5" s="1"/>
  <c r="A54" i="8" s="1"/>
  <c r="CG58" i="5" a="1"/>
  <c r="CG58" i="5" s="1"/>
  <c r="CJ58" i="5" s="1"/>
  <c r="A62" i="8" s="1"/>
  <c r="CG56" i="5" a="1"/>
  <c r="CG56" i="5" s="1"/>
  <c r="CJ56" i="5" s="1"/>
  <c r="A60" i="8" s="1"/>
  <c r="CG54" i="5" a="1"/>
  <c r="CG54" i="5" s="1"/>
  <c r="CJ54" i="5" s="1"/>
  <c r="A58" i="8" s="1"/>
  <c r="CH50" i="5" a="1"/>
  <c r="CH50" i="5" s="1"/>
  <c r="CK50" i="5" s="1"/>
  <c r="A104" i="9" s="1"/>
  <c r="CH58" i="5" a="1"/>
  <c r="CH58" i="5" s="1"/>
  <c r="CK58" i="5" s="1"/>
  <c r="A112" i="9" s="1"/>
  <c r="CH56" i="5" a="1"/>
  <c r="CH56" i="5" s="1"/>
  <c r="CK56" i="5" s="1"/>
  <c r="A110" i="9" s="1"/>
  <c r="CH54" i="5" a="1"/>
  <c r="CH54" i="5" s="1"/>
  <c r="CK54" i="5" s="1"/>
  <c r="A108" i="9" s="1"/>
  <c r="C47" i="8"/>
  <c r="D47" i="8"/>
  <c r="D95" i="9"/>
  <c r="D93" i="9"/>
  <c r="D91" i="9"/>
  <c r="D89" i="9"/>
  <c r="D87" i="9"/>
  <c r="D85" i="9"/>
  <c r="D83" i="9"/>
  <c r="D81" i="9"/>
  <c r="D79" i="9"/>
  <c r="D77" i="9"/>
  <c r="D75" i="9"/>
  <c r="D73" i="9"/>
  <c r="D71" i="9"/>
  <c r="D69" i="9"/>
  <c r="F95" i="9"/>
  <c r="F93" i="9"/>
  <c r="F91" i="9"/>
  <c r="F89" i="9"/>
  <c r="F87" i="9"/>
  <c r="F85" i="9"/>
  <c r="F83" i="9"/>
  <c r="F81" i="9"/>
  <c r="F79" i="9"/>
  <c r="F77" i="9"/>
  <c r="F75" i="9"/>
  <c r="F73" i="9"/>
  <c r="F71" i="9"/>
  <c r="F69" i="9"/>
  <c r="I95" i="9"/>
  <c r="I93" i="9"/>
  <c r="I91" i="9"/>
  <c r="I89" i="9"/>
  <c r="I87" i="9"/>
  <c r="I85" i="9"/>
  <c r="I83" i="9"/>
  <c r="I81" i="9"/>
  <c r="I79" i="9"/>
  <c r="I77" i="9"/>
  <c r="I75" i="9"/>
  <c r="I73" i="9"/>
  <c r="I71" i="9"/>
  <c r="I69" i="9"/>
  <c r="L95" i="9"/>
  <c r="L93" i="9"/>
  <c r="L91" i="9"/>
  <c r="L89" i="9"/>
  <c r="L87" i="9"/>
  <c r="L85" i="9"/>
  <c r="L83" i="9"/>
  <c r="L81" i="9"/>
  <c r="L79" i="9"/>
  <c r="L77" i="9"/>
  <c r="L75" i="9"/>
  <c r="L73" i="9"/>
  <c r="L71" i="9"/>
  <c r="L69" i="9"/>
  <c r="D65" i="9"/>
  <c r="D67" i="9"/>
  <c r="D94" i="9"/>
  <c r="D92" i="9"/>
  <c r="D90" i="9"/>
  <c r="D88" i="9"/>
  <c r="D86" i="9"/>
  <c r="D84" i="9"/>
  <c r="D82" i="9"/>
  <c r="D80" i="9"/>
  <c r="D78" i="9"/>
  <c r="D76" i="9"/>
  <c r="D74" i="9"/>
  <c r="D72" i="9"/>
  <c r="D70" i="9"/>
  <c r="D68" i="9"/>
  <c r="F65" i="9"/>
  <c r="F67" i="9"/>
  <c r="F94" i="9"/>
  <c r="F92" i="9"/>
  <c r="F90" i="9"/>
  <c r="F88" i="9"/>
  <c r="F86" i="9"/>
  <c r="F84" i="9"/>
  <c r="F82" i="9"/>
  <c r="F80" i="9"/>
  <c r="F78" i="9"/>
  <c r="F76" i="9"/>
  <c r="F74" i="9"/>
  <c r="F72" i="9"/>
  <c r="F70" i="9"/>
  <c r="F68" i="9"/>
  <c r="I67" i="9"/>
  <c r="I94" i="9"/>
  <c r="I92" i="9"/>
  <c r="I90" i="9"/>
  <c r="I88" i="9"/>
  <c r="I86" i="9"/>
  <c r="I84" i="9"/>
  <c r="I82" i="9"/>
  <c r="I80" i="9"/>
  <c r="I78" i="9"/>
  <c r="I76" i="9"/>
  <c r="I74" i="9"/>
  <c r="I72" i="9"/>
  <c r="I70" i="9"/>
  <c r="I68" i="9"/>
  <c r="J65" i="9"/>
  <c r="K65" i="9"/>
  <c r="L65" i="9" s="1"/>
  <c r="L94" i="9"/>
  <c r="L92" i="9"/>
  <c r="L90" i="9"/>
  <c r="L88" i="9"/>
  <c r="L86" i="9"/>
  <c r="L84" i="9"/>
  <c r="L82" i="9"/>
  <c r="L80" i="9"/>
  <c r="L78" i="9"/>
  <c r="L76" i="9"/>
  <c r="L74" i="9"/>
  <c r="L72" i="9"/>
  <c r="L70" i="9"/>
  <c r="L68" i="9"/>
  <c r="A62" i="7"/>
  <c r="H75" i="7" s="1"/>
  <c r="CA79" i="2"/>
  <c r="CB83" i="2"/>
  <c r="CC91" i="2"/>
  <c r="CA83" i="2"/>
  <c r="CB91" i="2"/>
  <c r="CC75" i="2"/>
  <c r="CC79" i="2"/>
  <c r="CA88" i="2"/>
  <c r="CB92" i="2"/>
  <c r="CC92" i="2"/>
  <c r="CA89" i="2"/>
  <c r="CB89" i="2"/>
  <c r="CA87" i="2"/>
  <c r="CB88" i="2"/>
  <c r="CB87" i="2"/>
  <c r="CC84" i="2"/>
  <c r="CA84" i="2"/>
  <c r="CB80" i="2"/>
  <c r="CD57" i="2" a="1"/>
  <c r="CD57" i="2" s="1"/>
  <c r="CG57" i="2" s="1"/>
  <c r="CA80" i="2"/>
  <c r="CA76" i="2"/>
  <c r="CB76" i="2"/>
  <c r="CA85" i="2"/>
  <c r="CC85" i="2"/>
  <c r="CA78" i="2"/>
  <c r="CB78" i="2"/>
  <c r="CA94" i="2"/>
  <c r="CB93" i="2"/>
  <c r="CC93" i="2"/>
  <c r="CB94" i="2"/>
  <c r="CA90" i="2"/>
  <c r="CB90" i="2"/>
  <c r="CA86" i="2"/>
  <c r="CC86" i="2"/>
  <c r="CC81" i="2"/>
  <c r="CA81" i="2"/>
  <c r="CA82" i="2"/>
  <c r="CC82" i="2"/>
  <c r="CA77" i="2"/>
  <c r="CB77" i="2"/>
  <c r="CE59" i="2" a="1"/>
  <c r="CE59" i="2" s="1"/>
  <c r="CH59" i="2" s="1"/>
  <c r="CE65" i="2" a="1"/>
  <c r="CE65" i="2" s="1"/>
  <c r="CH65" i="2" s="1"/>
  <c r="CE57" i="2" a="1"/>
  <c r="CE57" i="2" s="1"/>
  <c r="CH57" i="2" s="1"/>
  <c r="CE63" i="2" a="1"/>
  <c r="CE63" i="2" s="1"/>
  <c r="CH63" i="2" s="1"/>
  <c r="CE62" i="2" a="1"/>
  <c r="CE62" i="2" s="1"/>
  <c r="CH62" i="2" s="1"/>
  <c r="CE60" i="2" a="1"/>
  <c r="CE60" i="2" s="1"/>
  <c r="CH60" i="2" s="1"/>
  <c r="CD56" i="2" a="1"/>
  <c r="CD56" i="2" s="1"/>
  <c r="CG56" i="2" s="1"/>
  <c r="CD62" i="2" a="1"/>
  <c r="CD62" i="2" s="1"/>
  <c r="CG62" i="2" s="1"/>
  <c r="CD60" i="2" a="1"/>
  <c r="CD60" i="2" s="1"/>
  <c r="CG60" i="2" s="1"/>
  <c r="CE56" i="2" a="1"/>
  <c r="CE56" i="2" s="1"/>
  <c r="CH56" i="2" s="1"/>
  <c r="CF65" i="2" a="1"/>
  <c r="CF65" i="2" s="1"/>
  <c r="CI65" i="2" s="1"/>
  <c r="CF63" i="2" a="1"/>
  <c r="CF63" i="2" s="1"/>
  <c r="CI63" i="2" s="1"/>
  <c r="CF59" i="2" a="1"/>
  <c r="CF59" i="2" s="1"/>
  <c r="CI59" i="2" s="1"/>
  <c r="CF57" i="2" a="1"/>
  <c r="CF57" i="2" s="1"/>
  <c r="CI57" i="2" s="1"/>
  <c r="CD65" i="2" a="1"/>
  <c r="CD65" i="2" s="1"/>
  <c r="CG65" i="2" s="1"/>
  <c r="CD63" i="2" a="1"/>
  <c r="CD63" i="2" s="1"/>
  <c r="CG63" i="2" s="1"/>
  <c r="CD59" i="2" a="1"/>
  <c r="CD59" i="2" s="1"/>
  <c r="CG59" i="2" s="1"/>
  <c r="CF56" i="2" a="1"/>
  <c r="CF56" i="2" s="1"/>
  <c r="CI56" i="2" s="1"/>
  <c r="CF62" i="2" a="1"/>
  <c r="CF62" i="2" s="1"/>
  <c r="CI62" i="2" s="1"/>
  <c r="CF60" i="2" a="1"/>
  <c r="CF60" i="2" s="1"/>
  <c r="CI60" i="2" s="1"/>
  <c r="BD65" i="1" a="1"/>
  <c r="BD65" i="1" s="1"/>
  <c r="BG65" i="1" s="1"/>
  <c r="A17" i="8" s="1"/>
  <c r="BE69" i="1" a="1"/>
  <c r="BE69" i="1" s="1"/>
  <c r="BH69" i="1" s="1"/>
  <c r="A24" i="9" s="1"/>
  <c r="BD71" i="1" a="1"/>
  <c r="BD71" i="1" s="1"/>
  <c r="BG71" i="1" s="1"/>
  <c r="A23" i="8" s="1"/>
  <c r="BD68" i="1" a="1"/>
  <c r="BD68" i="1" s="1"/>
  <c r="BG68" i="1" s="1"/>
  <c r="A20" i="8" s="1"/>
  <c r="BD67" i="1" a="1"/>
  <c r="BD67" i="1" s="1"/>
  <c r="BG67" i="1" s="1"/>
  <c r="A19" i="8" s="1"/>
  <c r="BE63" i="1" a="1"/>
  <c r="BE63" i="1" s="1"/>
  <c r="BH63" i="1" s="1"/>
  <c r="A18" i="9" s="1"/>
  <c r="BD72" i="1" a="1"/>
  <c r="BD72" i="1" s="1"/>
  <c r="BG72" i="1" s="1"/>
  <c r="A24" i="8" s="1"/>
  <c r="BD70" i="1" a="1"/>
  <c r="BD70" i="1" s="1"/>
  <c r="BG70" i="1" s="1"/>
  <c r="A22" i="8" s="1"/>
  <c r="BD69" i="1" a="1"/>
  <c r="BD69" i="1" s="1"/>
  <c r="BG69" i="1" s="1"/>
  <c r="A21" i="8" s="1"/>
  <c r="BD64" i="1" a="1"/>
  <c r="BD64" i="1" s="1"/>
  <c r="BG64" i="1" s="1"/>
  <c r="A16" i="8" s="1"/>
  <c r="BD66" i="1" a="1"/>
  <c r="BD66" i="1" s="1"/>
  <c r="BG66" i="1" s="1"/>
  <c r="A18" i="8" s="1"/>
  <c r="BE71" i="1" a="1"/>
  <c r="BE71" i="1" s="1"/>
  <c r="BH71" i="1" s="1"/>
  <c r="A26" i="9" s="1"/>
  <c r="BE72" i="1" a="1"/>
  <c r="BE72" i="1" s="1"/>
  <c r="BH72" i="1" s="1"/>
  <c r="A27" i="9" s="1"/>
  <c r="BE67" i="1" a="1"/>
  <c r="BE67" i="1" s="1"/>
  <c r="BH67" i="1" s="1"/>
  <c r="A22" i="9" s="1"/>
  <c r="BE70" i="1" a="1"/>
  <c r="BE70" i="1" s="1"/>
  <c r="BH70" i="1" s="1"/>
  <c r="A25" i="9" s="1"/>
  <c r="BE66" i="1" a="1"/>
  <c r="BE66" i="1" s="1"/>
  <c r="BH66" i="1" s="1"/>
  <c r="A21" i="9" s="1"/>
  <c r="BE68" i="1" a="1"/>
  <c r="BE68" i="1" s="1"/>
  <c r="BH68" i="1" s="1"/>
  <c r="A23" i="9" s="1"/>
  <c r="BE65" i="1" a="1"/>
  <c r="BE65" i="1" s="1"/>
  <c r="BH65" i="1" s="1"/>
  <c r="A20" i="9" s="1"/>
  <c r="BE64" i="1" a="1"/>
  <c r="BE64" i="1" s="1"/>
  <c r="BH64" i="1" s="1"/>
  <c r="A19" i="9" s="1"/>
  <c r="BC69" i="1" a="1"/>
  <c r="BC69" i="1" s="1"/>
  <c r="BF69" i="1" s="1"/>
  <c r="A22" i="7" s="1"/>
  <c r="BC67" i="1" a="1"/>
  <c r="BC67" i="1" s="1"/>
  <c r="BF67" i="1" s="1"/>
  <c r="A20" i="7" s="1"/>
  <c r="BC65" i="1" a="1"/>
  <c r="BC65" i="1" s="1"/>
  <c r="BF65" i="1" s="1"/>
  <c r="A18" i="7" s="1"/>
  <c r="BC72" i="1" a="1"/>
  <c r="BC72" i="1" s="1"/>
  <c r="BF72" i="1" s="1"/>
  <c r="A25" i="7" s="1"/>
  <c r="BC70" i="1" a="1"/>
  <c r="BC70" i="1" s="1"/>
  <c r="BF70" i="1" s="1"/>
  <c r="A23" i="7" s="1"/>
  <c r="BC68" i="1" a="1"/>
  <c r="BC68" i="1" s="1"/>
  <c r="BF68" i="1" s="1"/>
  <c r="A21" i="7" s="1"/>
  <c r="BC66" i="1" a="1"/>
  <c r="BC66" i="1" s="1"/>
  <c r="BF66" i="1" s="1"/>
  <c r="A19" i="7" s="1"/>
  <c r="BC64" i="1" a="1"/>
  <c r="BC64" i="1" s="1"/>
  <c r="BF64" i="1" s="1"/>
  <c r="A17" i="7" s="1"/>
  <c r="BC71" i="1" a="1"/>
  <c r="BC71" i="1" s="1"/>
  <c r="BF71" i="1" s="1"/>
  <c r="A24" i="7" s="1"/>
  <c r="U54" i="1"/>
  <c r="U53" i="1"/>
  <c r="H271" i="9"/>
  <c r="H270" i="9"/>
  <c r="H269" i="9"/>
  <c r="H268" i="9"/>
  <c r="H267" i="9"/>
  <c r="H266" i="9"/>
  <c r="H265" i="9"/>
  <c r="H264" i="9"/>
  <c r="H263" i="9"/>
  <c r="H262" i="9"/>
  <c r="AC16" i="7"/>
  <c r="AF16" i="7"/>
  <c r="AC17" i="7"/>
  <c r="AF17" i="7"/>
  <c r="AF18" i="7"/>
  <c r="AC18" i="7"/>
  <c r="AC19" i="7"/>
  <c r="AF19" i="7"/>
  <c r="AF20" i="7"/>
  <c r="AC20" i="7"/>
  <c r="AC21" i="7"/>
  <c r="AF21" i="7"/>
  <c r="AF22" i="7"/>
  <c r="AC22" i="7"/>
  <c r="CC85" i="5"/>
  <c r="CH85" i="5" s="1"/>
  <c r="Q20" i="5"/>
  <c r="CC86" i="5" s="1"/>
  <c r="CH86" i="5" s="1"/>
  <c r="Q21" i="5"/>
  <c r="CC87" i="5" s="1"/>
  <c r="CH87" i="5" s="1"/>
  <c r="Q22" i="5"/>
  <c r="CC88" i="5" s="1"/>
  <c r="CH88" i="5" s="1"/>
  <c r="Q23" i="5"/>
  <c r="CC89" i="5" s="1"/>
  <c r="CH89" i="5" s="1"/>
  <c r="Q24" i="5"/>
  <c r="CC90" i="5" s="1"/>
  <c r="CH90" i="5" s="1"/>
  <c r="Q25" i="5"/>
  <c r="CC91" i="5" s="1"/>
  <c r="CH91" i="5" s="1"/>
  <c r="Q26" i="5"/>
  <c r="CC92" i="5" s="1"/>
  <c r="CH92" i="5" s="1"/>
  <c r="Q27" i="5"/>
  <c r="CC93" i="5" s="1"/>
  <c r="CH93" i="5" s="1"/>
  <c r="CC84" i="5"/>
  <c r="CH84" i="5" s="1"/>
  <c r="CE85" i="5"/>
  <c r="P20" i="5"/>
  <c r="CE86" i="5" s="1"/>
  <c r="P21" i="5"/>
  <c r="CE87" i="5" s="1"/>
  <c r="P22" i="5"/>
  <c r="CE88" i="5" s="1"/>
  <c r="P23" i="5"/>
  <c r="CE89" i="5" s="1"/>
  <c r="P24" i="5"/>
  <c r="CE90" i="5" s="1"/>
  <c r="P25" i="5"/>
  <c r="CE91" i="5" s="1"/>
  <c r="P26" i="5"/>
  <c r="CE92" i="5" s="1"/>
  <c r="P27" i="5"/>
  <c r="CE93" i="5" s="1"/>
  <c r="CE84" i="5"/>
  <c r="CF85" i="5"/>
  <c r="CF86" i="5"/>
  <c r="CF87" i="5"/>
  <c r="CF88" i="5"/>
  <c r="CF89" i="5"/>
  <c r="CF90" i="5"/>
  <c r="CF91" i="5"/>
  <c r="CF92" i="5"/>
  <c r="CF93" i="5"/>
  <c r="CF84" i="5"/>
  <c r="CN27" i="2"/>
  <c r="CN26" i="2"/>
  <c r="BM16" i="1"/>
  <c r="BM15" i="1"/>
  <c r="CI84" i="5" l="1"/>
  <c r="L105" i="7"/>
  <c r="M105" i="7"/>
  <c r="L109" i="7"/>
  <c r="M109" i="7"/>
  <c r="L102" i="7"/>
  <c r="M102" i="7"/>
  <c r="L106" i="7"/>
  <c r="M106" i="7"/>
  <c r="L110" i="7"/>
  <c r="M110" i="7"/>
  <c r="L103" i="7"/>
  <c r="M103" i="7"/>
  <c r="L107" i="7"/>
  <c r="M107" i="7"/>
  <c r="L111" i="7"/>
  <c r="M111" i="7"/>
  <c r="L104" i="7"/>
  <c r="M104" i="7"/>
  <c r="L108" i="7"/>
  <c r="M108" i="7"/>
  <c r="C62" i="7"/>
  <c r="I88" i="7"/>
  <c r="I90" i="7"/>
  <c r="I87" i="7"/>
  <c r="I89" i="7"/>
  <c r="I91" i="7"/>
  <c r="I72" i="7"/>
  <c r="I76" i="7"/>
  <c r="I80" i="7"/>
  <c r="I84" i="7"/>
  <c r="I73" i="7"/>
  <c r="I79" i="7"/>
  <c r="I71" i="7"/>
  <c r="I81" i="7"/>
  <c r="I85" i="7"/>
  <c r="I70" i="7"/>
  <c r="I74" i="7"/>
  <c r="I78" i="7"/>
  <c r="I82" i="7"/>
  <c r="I86" i="7"/>
  <c r="I64" i="7"/>
  <c r="I77" i="7"/>
  <c r="I75" i="7"/>
  <c r="I83" i="7"/>
  <c r="I69" i="7"/>
  <c r="I65" i="7"/>
  <c r="I66" i="7"/>
  <c r="I67" i="7"/>
  <c r="I68" i="7"/>
  <c r="I63" i="7"/>
  <c r="D108" i="9"/>
  <c r="N108" i="9"/>
  <c r="K108" i="9"/>
  <c r="F108" i="9"/>
  <c r="E108" i="9"/>
  <c r="D112" i="9"/>
  <c r="N112" i="9"/>
  <c r="K112" i="9"/>
  <c r="F112" i="9"/>
  <c r="E112" i="9"/>
  <c r="D105" i="9"/>
  <c r="N105" i="9"/>
  <c r="K105" i="9"/>
  <c r="F105" i="9"/>
  <c r="E105" i="9"/>
  <c r="D109" i="9"/>
  <c r="N109" i="9"/>
  <c r="K109" i="9"/>
  <c r="F109" i="9"/>
  <c r="E109" i="9"/>
  <c r="D113" i="9"/>
  <c r="N113" i="9"/>
  <c r="K113" i="9"/>
  <c r="F113" i="9"/>
  <c r="E113" i="9"/>
  <c r="D110" i="9"/>
  <c r="N110" i="9"/>
  <c r="K110" i="9"/>
  <c r="F110" i="9"/>
  <c r="E110" i="9"/>
  <c r="D104" i="9"/>
  <c r="N104" i="9"/>
  <c r="K104" i="9"/>
  <c r="F104" i="9"/>
  <c r="E104" i="9"/>
  <c r="D107" i="9"/>
  <c r="N107" i="9"/>
  <c r="K107" i="9"/>
  <c r="F107" i="9"/>
  <c r="E107" i="9"/>
  <c r="D111" i="9"/>
  <c r="N111" i="9"/>
  <c r="K111" i="9"/>
  <c r="F111" i="9"/>
  <c r="E111" i="9"/>
  <c r="D106" i="9"/>
  <c r="N106" i="9"/>
  <c r="K106" i="9"/>
  <c r="F106" i="9"/>
  <c r="E106" i="9"/>
  <c r="D58" i="8"/>
  <c r="E58" i="8"/>
  <c r="D62" i="8"/>
  <c r="E62" i="8"/>
  <c r="D57" i="8"/>
  <c r="E57" i="8"/>
  <c r="D61" i="8"/>
  <c r="E61" i="8"/>
  <c r="D60" i="8"/>
  <c r="E60" i="8"/>
  <c r="D54" i="8"/>
  <c r="E54" i="8"/>
  <c r="D55" i="8"/>
  <c r="E55" i="8"/>
  <c r="D59" i="8"/>
  <c r="E59" i="8"/>
  <c r="D63" i="8"/>
  <c r="E63" i="8"/>
  <c r="D56" i="8"/>
  <c r="E56" i="8"/>
  <c r="O105" i="7"/>
  <c r="N105" i="7"/>
  <c r="K105" i="7"/>
  <c r="I105" i="7"/>
  <c r="G105" i="7"/>
  <c r="F105" i="7"/>
  <c r="E105" i="7"/>
  <c r="C105" i="7"/>
  <c r="O109" i="7"/>
  <c r="N109" i="7"/>
  <c r="K109" i="7"/>
  <c r="I109" i="7"/>
  <c r="G109" i="7"/>
  <c r="F109" i="7"/>
  <c r="E109" i="7"/>
  <c r="C109" i="7"/>
  <c r="O102" i="7"/>
  <c r="N102" i="7"/>
  <c r="K102" i="7"/>
  <c r="I102" i="7"/>
  <c r="G102" i="7"/>
  <c r="F102" i="7"/>
  <c r="E102" i="7"/>
  <c r="C102" i="7"/>
  <c r="O106" i="7"/>
  <c r="N106" i="7"/>
  <c r="K106" i="7"/>
  <c r="I106" i="7"/>
  <c r="G106" i="7"/>
  <c r="F106" i="7"/>
  <c r="E106" i="7"/>
  <c r="C106" i="7"/>
  <c r="O110" i="7"/>
  <c r="N110" i="7"/>
  <c r="K110" i="7"/>
  <c r="I110" i="7"/>
  <c r="G110" i="7"/>
  <c r="F110" i="7"/>
  <c r="E110" i="7"/>
  <c r="C110" i="7"/>
  <c r="O103" i="7"/>
  <c r="N103" i="7"/>
  <c r="K103" i="7"/>
  <c r="I103" i="7"/>
  <c r="G103" i="7"/>
  <c r="F103" i="7"/>
  <c r="E103" i="7"/>
  <c r="C103" i="7"/>
  <c r="O107" i="7"/>
  <c r="N107" i="7"/>
  <c r="K107" i="7"/>
  <c r="I107" i="7"/>
  <c r="G107" i="7"/>
  <c r="F107" i="7"/>
  <c r="E107" i="7"/>
  <c r="C107" i="7"/>
  <c r="O111" i="7"/>
  <c r="N111" i="7"/>
  <c r="K111" i="7"/>
  <c r="I111" i="7"/>
  <c r="G111" i="7"/>
  <c r="F111" i="7"/>
  <c r="E111" i="7"/>
  <c r="C111" i="7"/>
  <c r="O104" i="7"/>
  <c r="N104" i="7"/>
  <c r="K104" i="7"/>
  <c r="I104" i="7"/>
  <c r="G104" i="7"/>
  <c r="F104" i="7"/>
  <c r="E104" i="7"/>
  <c r="C104" i="7"/>
  <c r="O108" i="7"/>
  <c r="N108" i="7"/>
  <c r="K108" i="7"/>
  <c r="I108" i="7"/>
  <c r="G108" i="7"/>
  <c r="F108" i="7"/>
  <c r="E108" i="7"/>
  <c r="C108" i="7"/>
  <c r="CI89" i="5"/>
  <c r="CI93" i="5"/>
  <c r="CI91" i="5"/>
  <c r="CI87" i="5"/>
  <c r="CI85" i="5"/>
  <c r="CI92" i="5"/>
  <c r="CI90" i="5"/>
  <c r="CI88" i="5"/>
  <c r="CI86" i="5"/>
  <c r="B19" i="9"/>
  <c r="D19" i="9"/>
  <c r="F19" i="9"/>
  <c r="H19" i="9"/>
  <c r="K19" i="9"/>
  <c r="N19" i="9"/>
  <c r="C19" i="9"/>
  <c r="E19" i="9"/>
  <c r="G19" i="9"/>
  <c r="J19" i="9"/>
  <c r="L19" i="9"/>
  <c r="B18" i="9"/>
  <c r="D18" i="9"/>
  <c r="F18" i="9"/>
  <c r="H18" i="9"/>
  <c r="K18" i="9"/>
  <c r="N18" i="9"/>
  <c r="C18" i="9"/>
  <c r="E18" i="9"/>
  <c r="G18" i="9"/>
  <c r="J18" i="9"/>
  <c r="L18" i="9"/>
  <c r="Q110" i="9"/>
  <c r="J110" i="9"/>
  <c r="H110" i="9"/>
  <c r="C110" i="9"/>
  <c r="M110" i="9"/>
  <c r="L110" i="9"/>
  <c r="B110" i="9"/>
  <c r="Q104" i="9"/>
  <c r="J104" i="9"/>
  <c r="H104" i="9"/>
  <c r="C104" i="9"/>
  <c r="M104" i="9"/>
  <c r="L104" i="9"/>
  <c r="B104" i="9"/>
  <c r="M107" i="9"/>
  <c r="L107" i="9"/>
  <c r="B107" i="9"/>
  <c r="Q107" i="9"/>
  <c r="J107" i="9"/>
  <c r="H107" i="9"/>
  <c r="C107" i="9"/>
  <c r="M111" i="9"/>
  <c r="L111" i="9"/>
  <c r="B111" i="9"/>
  <c r="Q111" i="9"/>
  <c r="J111" i="9"/>
  <c r="H111" i="9"/>
  <c r="C111" i="9"/>
  <c r="Q106" i="9"/>
  <c r="J106" i="9"/>
  <c r="H106" i="9"/>
  <c r="C106" i="9"/>
  <c r="M106" i="9"/>
  <c r="L106" i="9"/>
  <c r="B106" i="9"/>
  <c r="Q108" i="9"/>
  <c r="J108" i="9"/>
  <c r="H108" i="9"/>
  <c r="C108" i="9"/>
  <c r="M108" i="9"/>
  <c r="L108" i="9"/>
  <c r="B108" i="9"/>
  <c r="Q112" i="9"/>
  <c r="J112" i="9"/>
  <c r="H112" i="9"/>
  <c r="C112" i="9"/>
  <c r="M112" i="9"/>
  <c r="L112" i="9"/>
  <c r="B112" i="9"/>
  <c r="M105" i="9"/>
  <c r="L105" i="9"/>
  <c r="B105" i="9"/>
  <c r="Q105" i="9"/>
  <c r="J105" i="9"/>
  <c r="H105" i="9"/>
  <c r="C105" i="9"/>
  <c r="M109" i="9"/>
  <c r="L109" i="9"/>
  <c r="B109" i="9"/>
  <c r="Q109" i="9"/>
  <c r="J109" i="9"/>
  <c r="H109" i="9"/>
  <c r="C109" i="9"/>
  <c r="M113" i="9"/>
  <c r="L113" i="9"/>
  <c r="B113" i="9"/>
  <c r="Q113" i="9"/>
  <c r="J113" i="9"/>
  <c r="H113" i="9"/>
  <c r="C113" i="9"/>
  <c r="N20" i="9"/>
  <c r="K20" i="9"/>
  <c r="J20" i="9"/>
  <c r="H20" i="9"/>
  <c r="G20" i="9"/>
  <c r="F20" i="9"/>
  <c r="E20" i="9"/>
  <c r="D20" i="9"/>
  <c r="C20" i="9"/>
  <c r="B20" i="9"/>
  <c r="L20" i="9"/>
  <c r="L21" i="9"/>
  <c r="N21" i="9"/>
  <c r="K21" i="9"/>
  <c r="J21" i="9"/>
  <c r="H21" i="9"/>
  <c r="G21" i="9"/>
  <c r="F21" i="9"/>
  <c r="E21" i="9"/>
  <c r="D21" i="9"/>
  <c r="C21" i="9"/>
  <c r="B21" i="9"/>
  <c r="N22" i="9"/>
  <c r="K22" i="9"/>
  <c r="J22" i="9"/>
  <c r="H22" i="9"/>
  <c r="G22" i="9"/>
  <c r="F22" i="9"/>
  <c r="E22" i="9"/>
  <c r="D22" i="9"/>
  <c r="C22" i="9"/>
  <c r="B22" i="9"/>
  <c r="L22" i="9"/>
  <c r="N26" i="9"/>
  <c r="K26" i="9"/>
  <c r="J26" i="9"/>
  <c r="H26" i="9"/>
  <c r="G26" i="9"/>
  <c r="F26" i="9"/>
  <c r="E26" i="9"/>
  <c r="D26" i="9"/>
  <c r="C26" i="9"/>
  <c r="B26" i="9"/>
  <c r="L26" i="9"/>
  <c r="N24" i="9"/>
  <c r="K24" i="9"/>
  <c r="J24" i="9"/>
  <c r="H24" i="9"/>
  <c r="G24" i="9"/>
  <c r="F24" i="9"/>
  <c r="E24" i="9"/>
  <c r="D24" i="9"/>
  <c r="C24" i="9"/>
  <c r="B24" i="9"/>
  <c r="L24" i="9"/>
  <c r="L23" i="9"/>
  <c r="N23" i="9"/>
  <c r="K23" i="9"/>
  <c r="J23" i="9"/>
  <c r="H23" i="9"/>
  <c r="G23" i="9"/>
  <c r="F23" i="9"/>
  <c r="E23" i="9"/>
  <c r="D23" i="9"/>
  <c r="C23" i="9"/>
  <c r="B23" i="9"/>
  <c r="L25" i="9"/>
  <c r="N25" i="9"/>
  <c r="K25" i="9"/>
  <c r="J25" i="9"/>
  <c r="H25" i="9"/>
  <c r="G25" i="9"/>
  <c r="F25" i="9"/>
  <c r="E25" i="9"/>
  <c r="D25" i="9"/>
  <c r="C25" i="9"/>
  <c r="B25" i="9"/>
  <c r="L27" i="9"/>
  <c r="N27" i="9"/>
  <c r="K27" i="9"/>
  <c r="J27" i="9"/>
  <c r="H27" i="9"/>
  <c r="G27" i="9"/>
  <c r="F27" i="9"/>
  <c r="E27" i="9"/>
  <c r="D27" i="9"/>
  <c r="C27" i="9"/>
  <c r="B27" i="9"/>
  <c r="C58" i="8"/>
  <c r="B58" i="8"/>
  <c r="C62" i="8"/>
  <c r="B62" i="8"/>
  <c r="C57" i="8"/>
  <c r="B57" i="8"/>
  <c r="C61" i="8"/>
  <c r="B61" i="8"/>
  <c r="C60" i="8"/>
  <c r="B60" i="8"/>
  <c r="C54" i="8"/>
  <c r="B54" i="8"/>
  <c r="C55" i="8"/>
  <c r="B55" i="8"/>
  <c r="C59" i="8"/>
  <c r="B59" i="8"/>
  <c r="C63" i="8"/>
  <c r="B63" i="8"/>
  <c r="C56" i="8"/>
  <c r="B56" i="8"/>
  <c r="E18" i="8"/>
  <c r="D18" i="8"/>
  <c r="C18" i="8"/>
  <c r="B18" i="8"/>
  <c r="E21" i="8"/>
  <c r="D21" i="8"/>
  <c r="C21" i="8"/>
  <c r="B21" i="8"/>
  <c r="E24" i="8"/>
  <c r="D24" i="8"/>
  <c r="C24" i="8"/>
  <c r="B24" i="8"/>
  <c r="E19" i="8"/>
  <c r="D19" i="8"/>
  <c r="C19" i="8"/>
  <c r="B19" i="8"/>
  <c r="E23" i="8"/>
  <c r="D23" i="8"/>
  <c r="C23" i="8"/>
  <c r="B23" i="8"/>
  <c r="E17" i="8"/>
  <c r="D17" i="8"/>
  <c r="C17" i="8"/>
  <c r="B17" i="8"/>
  <c r="E15" i="8"/>
  <c r="D15" i="8"/>
  <c r="C15" i="8"/>
  <c r="B15" i="8"/>
  <c r="E16" i="8"/>
  <c r="D16" i="8"/>
  <c r="C16" i="8"/>
  <c r="B16" i="8"/>
  <c r="E22" i="8"/>
  <c r="D22" i="8"/>
  <c r="C22" i="8"/>
  <c r="B22" i="8"/>
  <c r="E20" i="8"/>
  <c r="D20" i="8"/>
  <c r="C20" i="8"/>
  <c r="B20" i="8"/>
  <c r="J105" i="7"/>
  <c r="J109" i="7"/>
  <c r="J102" i="7"/>
  <c r="J106" i="7"/>
  <c r="J110" i="7"/>
  <c r="J103" i="7"/>
  <c r="J107" i="7"/>
  <c r="J111" i="7"/>
  <c r="J104" i="7"/>
  <c r="J108" i="7"/>
  <c r="G62" i="7"/>
  <c r="D62" i="7"/>
  <c r="H63" i="7"/>
  <c r="F62" i="7"/>
  <c r="CE78" i="2" a="1"/>
  <c r="CE78" i="2" s="1"/>
  <c r="CE93" i="2" a="1"/>
  <c r="CE93" i="2" s="1"/>
  <c r="CH93" i="2" s="1"/>
  <c r="A40" i="8" s="1"/>
  <c r="CE89" i="2" a="1"/>
  <c r="CE89" i="2" s="1"/>
  <c r="CH89" i="2" s="1"/>
  <c r="A38" i="8" s="1"/>
  <c r="CE85" i="2" a="1"/>
  <c r="CE85" i="2" s="1"/>
  <c r="CH85" i="2" s="1"/>
  <c r="A36" i="8" s="1"/>
  <c r="CE81" i="2" a="1"/>
  <c r="CE81" i="2" s="1"/>
  <c r="CE77" i="2" a="1"/>
  <c r="CE77" i="2" s="1"/>
  <c r="CH77" i="2" s="1"/>
  <c r="A32" i="8" s="1"/>
  <c r="CE92" i="2" a="1"/>
  <c r="CE92" i="2" s="1"/>
  <c r="CH92" i="2" s="1"/>
  <c r="CE88" i="2" a="1"/>
  <c r="CE88" i="2" s="1"/>
  <c r="CH88" i="2" s="1"/>
  <c r="CE84" i="2" a="1"/>
  <c r="CE84" i="2" s="1"/>
  <c r="CE80" i="2" a="1"/>
  <c r="CE80" i="2" s="1"/>
  <c r="CH80" i="2" s="1"/>
  <c r="CE76" i="2" a="1"/>
  <c r="CE76" i="2" s="1"/>
  <c r="CH76" i="2" s="1"/>
  <c r="CF77" i="2" a="1"/>
  <c r="CF77" i="2" s="1"/>
  <c r="CF79" i="2" a="1"/>
  <c r="CF79" i="2" s="1"/>
  <c r="CF81" i="2" a="1"/>
  <c r="CF81" i="2" s="1"/>
  <c r="CF83" i="2" a="1"/>
  <c r="CF83" i="2" s="1"/>
  <c r="CI83" i="2" s="1"/>
  <c r="A44" i="9" s="1"/>
  <c r="CF85" i="2" a="1"/>
  <c r="CF85" i="2" s="1"/>
  <c r="CI85" i="2" s="1"/>
  <c r="A46" i="9" s="1"/>
  <c r="CF87" i="2" a="1"/>
  <c r="CF87" i="2" s="1"/>
  <c r="CF89" i="2" a="1"/>
  <c r="CF89" i="2" s="1"/>
  <c r="CF91" i="2" a="1"/>
  <c r="CF91" i="2" s="1"/>
  <c r="CI91" i="2" s="1"/>
  <c r="A52" i="9" s="1"/>
  <c r="CF93" i="2" a="1"/>
  <c r="CF93" i="2" s="1"/>
  <c r="CI93" i="2" s="1"/>
  <c r="A54" i="9" s="1"/>
  <c r="CF76" i="2" a="1"/>
  <c r="CF76" i="2" s="1"/>
  <c r="CF78" i="2" a="1"/>
  <c r="CF78" i="2" s="1"/>
  <c r="CF80" i="2" a="1"/>
  <c r="CF80" i="2" s="1"/>
  <c r="CI80" i="2" s="1"/>
  <c r="A41" i="9" s="1"/>
  <c r="D41" i="9" s="1"/>
  <c r="CF82" i="2" a="1"/>
  <c r="CF82" i="2" s="1"/>
  <c r="CI82" i="2" s="1"/>
  <c r="A43" i="9" s="1"/>
  <c r="D43" i="9" s="1"/>
  <c r="CF84" i="2" a="1"/>
  <c r="CF84" i="2" s="1"/>
  <c r="CF86" i="2" a="1"/>
  <c r="CF86" i="2" s="1"/>
  <c r="CF88" i="2" a="1"/>
  <c r="CF88" i="2" s="1"/>
  <c r="CI88" i="2" s="1"/>
  <c r="A49" i="9" s="1"/>
  <c r="D49" i="9" s="1"/>
  <c r="CF90" i="2" a="1"/>
  <c r="CF90" i="2" s="1"/>
  <c r="CI90" i="2" s="1"/>
  <c r="A51" i="9" s="1"/>
  <c r="D51" i="9" s="1"/>
  <c r="CF92" i="2" a="1"/>
  <c r="CF92" i="2" s="1"/>
  <c r="CI92" i="2" s="1"/>
  <c r="A53" i="9" s="1"/>
  <c r="D53" i="9" s="1"/>
  <c r="CF94" i="2" a="1"/>
  <c r="CF94" i="2" s="1"/>
  <c r="CI94" i="2" s="1"/>
  <c r="A55" i="9" s="1"/>
  <c r="D55" i="9" s="1"/>
  <c r="CD77" i="2" a="1"/>
  <c r="CD77" i="2" s="1"/>
  <c r="CG77" i="2" s="1"/>
  <c r="A36" i="7" s="1"/>
  <c r="CD79" i="2" a="1"/>
  <c r="CD79" i="2" s="1"/>
  <c r="CG79" i="2" s="1"/>
  <c r="A38" i="7" s="1"/>
  <c r="CD81" i="2" a="1"/>
  <c r="CD81" i="2" s="1"/>
  <c r="CD83" i="2" a="1"/>
  <c r="CD83" i="2" s="1"/>
  <c r="CG83" i="2" s="1"/>
  <c r="A42" i="7" s="1"/>
  <c r="CD85" i="2" a="1"/>
  <c r="CD85" i="2" s="1"/>
  <c r="CG85" i="2" s="1"/>
  <c r="A44" i="7" s="1"/>
  <c r="CD87" i="2" a="1"/>
  <c r="CD87" i="2" s="1"/>
  <c r="CG87" i="2" s="1"/>
  <c r="A46" i="7" s="1"/>
  <c r="CD89" i="2" a="1"/>
  <c r="CD89" i="2" s="1"/>
  <c r="CG89" i="2" s="1"/>
  <c r="A48" i="7" s="1"/>
  <c r="CD91" i="2" a="1"/>
  <c r="CD91" i="2" s="1"/>
  <c r="CG91" i="2" s="1"/>
  <c r="A50" i="7" s="1"/>
  <c r="CD93" i="2" a="1"/>
  <c r="CD93" i="2" s="1"/>
  <c r="CG93" i="2" s="1"/>
  <c r="A52" i="7" s="1"/>
  <c r="CD86" i="2" a="1"/>
  <c r="CD86" i="2" s="1"/>
  <c r="CG86" i="2" s="1"/>
  <c r="A45" i="7" s="1"/>
  <c r="E45" i="7" s="1"/>
  <c r="CD90" i="2" a="1"/>
  <c r="CD90" i="2" s="1"/>
  <c r="CG90" i="2" s="1"/>
  <c r="A49" i="7" s="1"/>
  <c r="E49" i="7" s="1"/>
  <c r="CD94" i="2" a="1"/>
  <c r="CD94" i="2" s="1"/>
  <c r="CG94" i="2" s="1"/>
  <c r="A53" i="7" s="1"/>
  <c r="E53" i="7" s="1"/>
  <c r="CD76" i="2" a="1"/>
  <c r="CD76" i="2" s="1"/>
  <c r="CG76" i="2" s="1"/>
  <c r="A35" i="7" s="1"/>
  <c r="E35" i="7" s="1"/>
  <c r="CD78" i="2" a="1"/>
  <c r="CD78" i="2" s="1"/>
  <c r="CG78" i="2" s="1"/>
  <c r="A37" i="7" s="1"/>
  <c r="E37" i="7" s="1"/>
  <c r="CD80" i="2" a="1"/>
  <c r="CD80" i="2" s="1"/>
  <c r="CD82" i="2" a="1"/>
  <c r="CD82" i="2" s="1"/>
  <c r="CG82" i="2" s="1"/>
  <c r="A41" i="7" s="1"/>
  <c r="E41" i="7" s="1"/>
  <c r="CD84" i="2" a="1"/>
  <c r="CD84" i="2" s="1"/>
  <c r="CG84" i="2" s="1"/>
  <c r="A43" i="7" s="1"/>
  <c r="E43" i="7" s="1"/>
  <c r="CD88" i="2" a="1"/>
  <c r="CD88" i="2" s="1"/>
  <c r="CG88" i="2" s="1"/>
  <c r="A47" i="7" s="1"/>
  <c r="E47" i="7" s="1"/>
  <c r="CD92" i="2" a="1"/>
  <c r="CD92" i="2" s="1"/>
  <c r="CG92" i="2" s="1"/>
  <c r="A51" i="7" s="1"/>
  <c r="E51" i="7" s="1"/>
  <c r="CE91" i="2" a="1"/>
  <c r="CE91" i="2" s="1"/>
  <c r="CH91" i="2" s="1"/>
  <c r="A39" i="8" s="1"/>
  <c r="CE87" i="2" a="1"/>
  <c r="CE87" i="2" s="1"/>
  <c r="CH87" i="2" s="1"/>
  <c r="A37" i="8" s="1"/>
  <c r="CE83" i="2" a="1"/>
  <c r="CE83" i="2" s="1"/>
  <c r="CH83" i="2" s="1"/>
  <c r="A35" i="8" s="1"/>
  <c r="CE79" i="2" a="1"/>
  <c r="CE79" i="2" s="1"/>
  <c r="CE94" i="2" a="1"/>
  <c r="CE94" i="2" s="1"/>
  <c r="CH94" i="2" s="1"/>
  <c r="CE90" i="2" a="1"/>
  <c r="CE90" i="2" s="1"/>
  <c r="CH90" i="2" s="1"/>
  <c r="CE86" i="2" a="1"/>
  <c r="CE86" i="2" s="1"/>
  <c r="CH86" i="2" s="1"/>
  <c r="CE82" i="2" a="1"/>
  <c r="CE82" i="2" s="1"/>
  <c r="CH82" i="2" s="1"/>
  <c r="D105" i="7"/>
  <c r="H105" i="7"/>
  <c r="D109" i="7"/>
  <c r="H109" i="7"/>
  <c r="H102" i="7"/>
  <c r="B102" i="7"/>
  <c r="D102" i="7"/>
  <c r="H106" i="7"/>
  <c r="D106" i="7"/>
  <c r="H110" i="7"/>
  <c r="D110" i="7"/>
  <c r="D103" i="7"/>
  <c r="H103" i="7"/>
  <c r="D107" i="7"/>
  <c r="H107" i="7"/>
  <c r="D111" i="7"/>
  <c r="H111" i="7"/>
  <c r="H104" i="7"/>
  <c r="D104" i="7"/>
  <c r="H108" i="7"/>
  <c r="D108" i="7"/>
  <c r="B111" i="7"/>
  <c r="B105" i="7"/>
  <c r="B109" i="7"/>
  <c r="B106" i="7"/>
  <c r="B110" i="7"/>
  <c r="B103" i="7"/>
  <c r="B107" i="7"/>
  <c r="B104" i="7"/>
  <c r="B108" i="7"/>
  <c r="H24" i="7"/>
  <c r="J24" i="7"/>
  <c r="I24" i="7"/>
  <c r="J19" i="7"/>
  <c r="I19" i="7"/>
  <c r="H19" i="7"/>
  <c r="J23" i="7"/>
  <c r="I23" i="7"/>
  <c r="H23" i="7"/>
  <c r="H18" i="7"/>
  <c r="J18" i="7"/>
  <c r="I18" i="7"/>
  <c r="H22" i="7"/>
  <c r="J22" i="7"/>
  <c r="I22" i="7"/>
  <c r="J17" i="7"/>
  <c r="I17" i="7"/>
  <c r="H17" i="7"/>
  <c r="J21" i="7"/>
  <c r="I21" i="7"/>
  <c r="H21" i="7"/>
  <c r="J25" i="7"/>
  <c r="I25" i="7"/>
  <c r="H25" i="7"/>
  <c r="H20" i="7"/>
  <c r="J20" i="7"/>
  <c r="I20" i="7"/>
  <c r="H16" i="7"/>
  <c r="J16" i="7"/>
  <c r="I16" i="7"/>
  <c r="D17" i="7"/>
  <c r="G17" i="7"/>
  <c r="F17" i="7"/>
  <c r="E17" i="7"/>
  <c r="C17" i="7"/>
  <c r="D21" i="7"/>
  <c r="G21" i="7"/>
  <c r="F21" i="7"/>
  <c r="E21" i="7"/>
  <c r="C21" i="7"/>
  <c r="G25" i="7"/>
  <c r="F25" i="7"/>
  <c r="E25" i="7"/>
  <c r="D25" i="7"/>
  <c r="C25" i="7"/>
  <c r="G20" i="7"/>
  <c r="F20" i="7"/>
  <c r="E20" i="7"/>
  <c r="C20" i="7"/>
  <c r="D20" i="7"/>
  <c r="B16" i="7"/>
  <c r="G16" i="7"/>
  <c r="F16" i="7"/>
  <c r="E16" i="7"/>
  <c r="D16" i="7"/>
  <c r="G24" i="7"/>
  <c r="F24" i="7"/>
  <c r="E24" i="7"/>
  <c r="C24" i="7"/>
  <c r="D24" i="7"/>
  <c r="D19" i="7"/>
  <c r="G19" i="7"/>
  <c r="F19" i="7"/>
  <c r="E19" i="7"/>
  <c r="C19" i="7"/>
  <c r="D23" i="7"/>
  <c r="G23" i="7"/>
  <c r="F23" i="7"/>
  <c r="E23" i="7"/>
  <c r="C23" i="7"/>
  <c r="G18" i="7"/>
  <c r="F18" i="7"/>
  <c r="E18" i="7"/>
  <c r="C18" i="7"/>
  <c r="D18" i="7"/>
  <c r="G22" i="7"/>
  <c r="F22" i="7"/>
  <c r="E22" i="7"/>
  <c r="C22" i="7"/>
  <c r="D22" i="7"/>
  <c r="B24" i="7"/>
  <c r="B19" i="7"/>
  <c r="B23" i="7"/>
  <c r="B18" i="7"/>
  <c r="B22" i="7"/>
  <c r="B17" i="7"/>
  <c r="B21" i="7"/>
  <c r="B25" i="7"/>
  <c r="B20" i="7"/>
  <c r="M68" i="9"/>
  <c r="M72" i="9"/>
  <c r="M76" i="9"/>
  <c r="M80" i="9"/>
  <c r="M84" i="9"/>
  <c r="M88" i="9"/>
  <c r="M92" i="9"/>
  <c r="M67" i="9"/>
  <c r="M69" i="9"/>
  <c r="M73" i="9"/>
  <c r="M77" i="9"/>
  <c r="M81" i="9"/>
  <c r="M85" i="9"/>
  <c r="M89" i="9"/>
  <c r="M93" i="9"/>
  <c r="M70" i="9"/>
  <c r="M74" i="9"/>
  <c r="M78" i="9"/>
  <c r="M82" i="9"/>
  <c r="M86" i="9"/>
  <c r="M90" i="9"/>
  <c r="M94" i="9"/>
  <c r="M71" i="9"/>
  <c r="M75" i="9"/>
  <c r="M79" i="9"/>
  <c r="M83" i="9"/>
  <c r="M87" i="9"/>
  <c r="M91" i="9"/>
  <c r="M95" i="9"/>
  <c r="L97" i="9"/>
  <c r="I110" i="9"/>
  <c r="I104" i="9"/>
  <c r="I107" i="9"/>
  <c r="I111" i="9"/>
  <c r="I106" i="9"/>
  <c r="I108" i="9"/>
  <c r="I112" i="9"/>
  <c r="I105" i="9"/>
  <c r="I109" i="9"/>
  <c r="I113" i="9"/>
  <c r="C209" i="8"/>
  <c r="O29" i="5"/>
  <c r="P29" i="5"/>
  <c r="Q29" i="5"/>
  <c r="Q32" i="5" s="1"/>
  <c r="J62" i="7"/>
  <c r="E63" i="7"/>
  <c r="E62" i="7"/>
  <c r="H62" i="7"/>
  <c r="H64" i="7"/>
  <c r="H66" i="7"/>
  <c r="H68" i="7"/>
  <c r="H70" i="7"/>
  <c r="H72" i="7"/>
  <c r="H74" i="7"/>
  <c r="H76" i="7"/>
  <c r="H78" i="7"/>
  <c r="H80" i="7"/>
  <c r="H82" i="7"/>
  <c r="H84" i="7"/>
  <c r="H86" i="7"/>
  <c r="H88" i="7"/>
  <c r="H90" i="7"/>
  <c r="H65" i="7"/>
  <c r="H67" i="7"/>
  <c r="H69" i="7"/>
  <c r="H71" i="7"/>
  <c r="H73" i="7"/>
  <c r="H77" i="7"/>
  <c r="H79" i="7"/>
  <c r="H81" i="7"/>
  <c r="H83" i="7"/>
  <c r="H85" i="7"/>
  <c r="H87" i="7"/>
  <c r="H89" i="7"/>
  <c r="H91" i="7"/>
  <c r="E65" i="7"/>
  <c r="E67" i="7"/>
  <c r="E69" i="7"/>
  <c r="E71" i="7"/>
  <c r="E73" i="7"/>
  <c r="E75" i="7"/>
  <c r="E77" i="7"/>
  <c r="E79" i="7"/>
  <c r="E81" i="7"/>
  <c r="E83" i="7"/>
  <c r="E85" i="7"/>
  <c r="E87" i="7"/>
  <c r="E89" i="7"/>
  <c r="E91" i="7"/>
  <c r="E64" i="7"/>
  <c r="E66" i="7"/>
  <c r="E68" i="7"/>
  <c r="E70" i="7"/>
  <c r="E72" i="7"/>
  <c r="E74" i="7"/>
  <c r="E76" i="7"/>
  <c r="E78" i="7"/>
  <c r="E80" i="7"/>
  <c r="E82" i="7"/>
  <c r="E84" i="7"/>
  <c r="E86" i="7"/>
  <c r="E88" i="7"/>
  <c r="E90" i="7"/>
  <c r="CI77" i="2"/>
  <c r="A38" i="9" s="1"/>
  <c r="CI79" i="2"/>
  <c r="A40" i="9" s="1"/>
  <c r="CI81" i="2"/>
  <c r="A42" i="9" s="1"/>
  <c r="CI89" i="2"/>
  <c r="A50" i="9" s="1"/>
  <c r="CF75" i="2" a="1"/>
  <c r="CF75" i="2" s="1"/>
  <c r="CI75" i="2" s="1"/>
  <c r="A36" i="9" s="1"/>
  <c r="CI76" i="2"/>
  <c r="A37" i="9" s="1"/>
  <c r="D37" i="9" s="1"/>
  <c r="CI78" i="2"/>
  <c r="A39" i="9" s="1"/>
  <c r="D39" i="9" s="1"/>
  <c r="CI86" i="2"/>
  <c r="A47" i="9" s="1"/>
  <c r="D47" i="9" s="1"/>
  <c r="CI84" i="2"/>
  <c r="A45" i="9" s="1"/>
  <c r="D45" i="9" s="1"/>
  <c r="CI87" i="2"/>
  <c r="A48" i="9" s="1"/>
  <c r="CG81" i="2"/>
  <c r="A40" i="7" s="1"/>
  <c r="CD75" i="2" a="1"/>
  <c r="CD75" i="2" s="1"/>
  <c r="CG75" i="2" s="1"/>
  <c r="CG80" i="2"/>
  <c r="A39" i="7" s="1"/>
  <c r="E39" i="7" s="1"/>
  <c r="CH79" i="2"/>
  <c r="A33" i="8" s="1"/>
  <c r="CH81" i="2"/>
  <c r="A34" i="8" s="1"/>
  <c r="CE75" i="2" a="1"/>
  <c r="CE75" i="2" s="1"/>
  <c r="CH75" i="2" s="1"/>
  <c r="A31" i="8" s="1"/>
  <c r="CH78" i="2"/>
  <c r="CH84" i="2"/>
  <c r="H272" i="9"/>
  <c r="F42" i="5"/>
  <c r="F43" i="5"/>
  <c r="F44" i="5"/>
  <c r="F45" i="5"/>
  <c r="F46" i="5"/>
  <c r="F47" i="5"/>
  <c r="F48" i="5"/>
  <c r="F49" i="5"/>
  <c r="F50" i="5"/>
  <c r="F41" i="5"/>
  <c r="CL22" i="5"/>
  <c r="CL23" i="5"/>
  <c r="CL24" i="5"/>
  <c r="CL25" i="5"/>
  <c r="CL26" i="5"/>
  <c r="CL27" i="5"/>
  <c r="CL28" i="5"/>
  <c r="CL29" i="5"/>
  <c r="CL30" i="5"/>
  <c r="CL21" i="5"/>
  <c r="D39" i="1"/>
  <c r="J29" i="1"/>
  <c r="J28" i="1"/>
  <c r="J27" i="1"/>
  <c r="J26" i="1"/>
  <c r="J25" i="1"/>
  <c r="J24" i="1"/>
  <c r="CD36" i="5"/>
  <c r="CD37" i="5"/>
  <c r="CD38" i="5"/>
  <c r="CD39" i="5"/>
  <c r="CD40" i="5"/>
  <c r="CD41" i="5"/>
  <c r="CD42" i="5"/>
  <c r="CD43" i="5"/>
  <c r="CD35" i="5"/>
  <c r="J23" i="1"/>
  <c r="J22" i="1"/>
  <c r="J20" i="1"/>
  <c r="I261" i="7"/>
  <c r="I262" i="7"/>
  <c r="I263" i="7"/>
  <c r="I264" i="7"/>
  <c r="I265" i="7"/>
  <c r="I266" i="7"/>
  <c r="I267" i="7"/>
  <c r="I268" i="7"/>
  <c r="I269" i="7"/>
  <c r="I260" i="7"/>
  <c r="G112" i="9" l="1"/>
  <c r="CD108" i="5"/>
  <c r="CM108" i="5" s="1"/>
  <c r="G108" i="9"/>
  <c r="CD104" i="5"/>
  <c r="CM104" i="5" s="1"/>
  <c r="G111" i="9"/>
  <c r="CD107" i="5"/>
  <c r="CM107" i="5" s="1"/>
  <c r="G107" i="9"/>
  <c r="CD103" i="5"/>
  <c r="CM103" i="5" s="1"/>
  <c r="G110" i="9"/>
  <c r="CD106" i="5"/>
  <c r="CM106" i="5" s="1"/>
  <c r="G106" i="9"/>
  <c r="CD102" i="5"/>
  <c r="CM102" i="5" s="1"/>
  <c r="G113" i="9"/>
  <c r="CD109" i="5"/>
  <c r="CM109" i="5" s="1"/>
  <c r="G109" i="9"/>
  <c r="CD105" i="5"/>
  <c r="CM105" i="5" s="1"/>
  <c r="G105" i="9"/>
  <c r="CD101" i="5"/>
  <c r="CM101" i="5" s="1"/>
  <c r="G104" i="9"/>
  <c r="CD100" i="5"/>
  <c r="CM100" i="5" s="1"/>
  <c r="O104" i="9"/>
  <c r="P104" i="9"/>
  <c r="N46" i="9"/>
  <c r="C46" i="9"/>
  <c r="B46" i="9"/>
  <c r="N50" i="9"/>
  <c r="C50" i="9"/>
  <c r="B50" i="9"/>
  <c r="N40" i="9"/>
  <c r="C40" i="9"/>
  <c r="B40" i="9"/>
  <c r="N54" i="9"/>
  <c r="C54" i="9"/>
  <c r="B54" i="9"/>
  <c r="N48" i="9"/>
  <c r="C48" i="9"/>
  <c r="B48" i="9"/>
  <c r="N52" i="9"/>
  <c r="C52" i="9"/>
  <c r="B52" i="9"/>
  <c r="N44" i="9"/>
  <c r="C44" i="9"/>
  <c r="B44" i="9"/>
  <c r="E36" i="9"/>
  <c r="N36" i="9"/>
  <c r="D36" i="9"/>
  <c r="C36" i="9"/>
  <c r="B36" i="9"/>
  <c r="N42" i="9"/>
  <c r="C42" i="9"/>
  <c r="B42" i="9"/>
  <c r="N38" i="9"/>
  <c r="C38" i="9"/>
  <c r="B38" i="9"/>
  <c r="B40" i="8"/>
  <c r="E40" i="8"/>
  <c r="B38" i="8"/>
  <c r="E38" i="8"/>
  <c r="B36" i="8"/>
  <c r="E36" i="8"/>
  <c r="B34" i="8"/>
  <c r="E34" i="8"/>
  <c r="B32" i="8"/>
  <c r="E32" i="8"/>
  <c r="E31" i="8"/>
  <c r="C31" i="8"/>
  <c r="B31" i="8"/>
  <c r="E39" i="8"/>
  <c r="B39" i="8"/>
  <c r="E37" i="8"/>
  <c r="B37" i="8"/>
  <c r="E35" i="8"/>
  <c r="B35" i="8"/>
  <c r="E33" i="8"/>
  <c r="B33" i="8"/>
  <c r="J52" i="7"/>
  <c r="G52" i="7"/>
  <c r="J48" i="7"/>
  <c r="G48" i="7"/>
  <c r="J44" i="7"/>
  <c r="G44" i="7"/>
  <c r="J40" i="7"/>
  <c r="G40" i="7"/>
  <c r="J36" i="7"/>
  <c r="G36" i="7"/>
  <c r="J50" i="7"/>
  <c r="G50" i="7"/>
  <c r="J46" i="7"/>
  <c r="G46" i="7"/>
  <c r="J42" i="7"/>
  <c r="G42" i="7"/>
  <c r="J38" i="7"/>
  <c r="G38" i="7"/>
  <c r="D50" i="7"/>
  <c r="B50" i="7"/>
  <c r="C50" i="7"/>
  <c r="D46" i="7"/>
  <c r="B46" i="7"/>
  <c r="C46" i="7"/>
  <c r="D42" i="7"/>
  <c r="B42" i="7"/>
  <c r="C42" i="7"/>
  <c r="D38" i="7"/>
  <c r="B38" i="7"/>
  <c r="C38" i="7"/>
  <c r="C52" i="7"/>
  <c r="D52" i="7"/>
  <c r="B52" i="7"/>
  <c r="C48" i="7"/>
  <c r="D48" i="7"/>
  <c r="B48" i="7"/>
  <c r="C44" i="7"/>
  <c r="D44" i="7"/>
  <c r="B44" i="7"/>
  <c r="C40" i="7"/>
  <c r="D40" i="7"/>
  <c r="B40" i="7"/>
  <c r="C36" i="7"/>
  <c r="D36" i="7"/>
  <c r="B36" i="7"/>
  <c r="A34" i="7"/>
  <c r="E34" i="7" s="1"/>
  <c r="P112" i="9"/>
  <c r="P108" i="9"/>
  <c r="P105" i="9"/>
  <c r="P113" i="9"/>
  <c r="P109" i="9"/>
  <c r="P106" i="9"/>
  <c r="P111" i="9"/>
  <c r="P107" i="9"/>
  <c r="P110" i="9"/>
  <c r="O113" i="9"/>
  <c r="O109" i="9"/>
  <c r="O105" i="9"/>
  <c r="O112" i="9"/>
  <c r="O108" i="9"/>
  <c r="O106" i="9"/>
  <c r="O107" i="9"/>
  <c r="O110" i="9"/>
  <c r="O111" i="9"/>
  <c r="C210" i="8"/>
  <c r="C207" i="8"/>
  <c r="K113" i="7"/>
  <c r="M113" i="7"/>
  <c r="M116" i="7" s="1"/>
  <c r="L113" i="7"/>
  <c r="P31" i="5"/>
  <c r="J42" i="9"/>
  <c r="G42" i="9"/>
  <c r="K42" i="9"/>
  <c r="H42" i="9"/>
  <c r="F42" i="9"/>
  <c r="E42" i="9"/>
  <c r="D42" i="9"/>
  <c r="K50" i="9"/>
  <c r="G50" i="9"/>
  <c r="J50" i="9"/>
  <c r="H50" i="9"/>
  <c r="F50" i="9"/>
  <c r="E50" i="9"/>
  <c r="D50" i="9"/>
  <c r="J38" i="9"/>
  <c r="G38" i="9"/>
  <c r="D38" i="9"/>
  <c r="F38" i="9"/>
  <c r="E38" i="9"/>
  <c r="H38" i="9"/>
  <c r="K38" i="9"/>
  <c r="J36" i="9"/>
  <c r="G36" i="9"/>
  <c r="K36" i="9"/>
  <c r="H36" i="9"/>
  <c r="F36" i="9"/>
  <c r="K46" i="9"/>
  <c r="G46" i="9"/>
  <c r="J46" i="9"/>
  <c r="H46" i="9"/>
  <c r="F46" i="9"/>
  <c r="E46" i="9"/>
  <c r="D46" i="9"/>
  <c r="K54" i="9"/>
  <c r="G54" i="9"/>
  <c r="E54" i="9"/>
  <c r="D54" i="9"/>
  <c r="J54" i="9"/>
  <c r="H54" i="9"/>
  <c r="F54" i="9"/>
  <c r="H40" i="9"/>
  <c r="E40" i="9"/>
  <c r="J40" i="9"/>
  <c r="F40" i="9"/>
  <c r="D40" i="9"/>
  <c r="G40" i="9"/>
  <c r="K40" i="9"/>
  <c r="K48" i="9"/>
  <c r="H48" i="9"/>
  <c r="F48" i="9"/>
  <c r="E48" i="9"/>
  <c r="J48" i="9"/>
  <c r="G48" i="9"/>
  <c r="D48" i="9"/>
  <c r="H52" i="9"/>
  <c r="J52" i="9"/>
  <c r="D52" i="9"/>
  <c r="E52" i="9"/>
  <c r="F52" i="9"/>
  <c r="G52" i="9"/>
  <c r="K52" i="9"/>
  <c r="K44" i="9"/>
  <c r="G44" i="9"/>
  <c r="E44" i="9"/>
  <c r="D44" i="9"/>
  <c r="H44" i="9"/>
  <c r="J44" i="9"/>
  <c r="F44" i="9"/>
  <c r="D40" i="8"/>
  <c r="C40" i="8"/>
  <c r="D38" i="8"/>
  <c r="C38" i="8"/>
  <c r="D36" i="8"/>
  <c r="C36" i="8"/>
  <c r="D34" i="8"/>
  <c r="C34" i="8"/>
  <c r="D32" i="8"/>
  <c r="C32" i="8"/>
  <c r="D31" i="8"/>
  <c r="C39" i="8"/>
  <c r="D39" i="8"/>
  <c r="C37" i="8"/>
  <c r="D37" i="8"/>
  <c r="C35" i="8"/>
  <c r="D35" i="8"/>
  <c r="C33" i="8"/>
  <c r="D33" i="8"/>
  <c r="E50" i="7"/>
  <c r="E46" i="7"/>
  <c r="E42" i="7"/>
  <c r="E38" i="7"/>
  <c r="E52" i="7"/>
  <c r="E48" i="7"/>
  <c r="E44" i="7"/>
  <c r="E40" i="7"/>
  <c r="E36" i="7"/>
  <c r="B6" i="7"/>
  <c r="I270" i="7"/>
  <c r="CM110" i="5" l="1"/>
  <c r="S41" i="6" s="1"/>
  <c r="S56" i="6" s="1"/>
  <c r="S10" i="6" s="1"/>
  <c r="O115" i="9"/>
  <c r="P115" i="9"/>
  <c r="C265" i="9"/>
  <c r="J34" i="7"/>
  <c r="G34" i="7"/>
  <c r="F34" i="7"/>
  <c r="B34" i="7"/>
  <c r="D34" i="7"/>
  <c r="C34" i="7"/>
  <c r="C208" i="8"/>
  <c r="M115" i="7"/>
  <c r="CG27" i="5"/>
  <c r="CG25" i="5"/>
  <c r="CG23" i="5"/>
  <c r="CG22" i="5"/>
  <c r="CG21" i="5"/>
  <c r="CB46" i="5"/>
  <c r="BF6" i="3"/>
  <c r="I20" i="3"/>
  <c r="K21" i="2"/>
  <c r="F36" i="7" s="1"/>
  <c r="K22" i="2"/>
  <c r="F38" i="7" s="1"/>
  <c r="K23" i="2"/>
  <c r="F40" i="7" s="1"/>
  <c r="K24" i="2"/>
  <c r="F42" i="7" s="1"/>
  <c r="K25" i="2"/>
  <c r="F44" i="7" s="1"/>
  <c r="K26" i="2"/>
  <c r="F46" i="7" s="1"/>
  <c r="K27" i="2"/>
  <c r="F48" i="7" s="1"/>
  <c r="K28" i="2"/>
  <c r="K29" i="2"/>
  <c r="F52" i="7" s="1"/>
  <c r="BF81" i="1"/>
  <c r="BF82" i="1"/>
  <c r="CK22" i="5"/>
  <c r="CK23" i="5"/>
  <c r="CK24" i="5"/>
  <c r="CK25" i="5"/>
  <c r="CK26" i="5"/>
  <c r="CK27" i="5"/>
  <c r="CK28" i="5"/>
  <c r="CK29" i="5"/>
  <c r="CK30" i="5"/>
  <c r="CK21" i="5"/>
  <c r="CJ22" i="5"/>
  <c r="CJ23" i="5"/>
  <c r="CJ24" i="5"/>
  <c r="CJ25" i="5"/>
  <c r="CJ26" i="5"/>
  <c r="CJ27" i="5"/>
  <c r="CJ28" i="5"/>
  <c r="CJ29" i="5"/>
  <c r="CJ30" i="5"/>
  <c r="CJ21" i="5"/>
  <c r="CH22" i="5"/>
  <c r="CH23" i="5"/>
  <c r="CH24" i="5"/>
  <c r="CH25" i="5"/>
  <c r="CH26" i="5"/>
  <c r="CH27" i="5"/>
  <c r="CH28" i="5"/>
  <c r="CH29" i="5"/>
  <c r="CH30" i="5"/>
  <c r="CH21" i="5"/>
  <c r="CG30" i="5"/>
  <c r="CG24" i="5"/>
  <c r="CG26" i="5"/>
  <c r="CG28" i="5"/>
  <c r="CG29" i="5"/>
  <c r="CF22" i="5"/>
  <c r="CF23" i="5"/>
  <c r="CF24" i="5"/>
  <c r="CF25" i="5"/>
  <c r="CF26" i="5"/>
  <c r="CF27" i="5"/>
  <c r="CF28" i="5"/>
  <c r="CF29" i="5"/>
  <c r="CF30" i="5"/>
  <c r="CF21" i="5"/>
  <c r="CE22" i="5"/>
  <c r="CE23" i="5"/>
  <c r="CE24" i="5"/>
  <c r="CE25" i="5"/>
  <c r="CE26" i="5"/>
  <c r="CE27" i="5"/>
  <c r="CE28" i="5"/>
  <c r="CE29" i="5"/>
  <c r="CE30" i="5"/>
  <c r="CE21" i="5"/>
  <c r="CD22" i="5"/>
  <c r="CD23" i="5"/>
  <c r="CD24" i="5"/>
  <c r="CD25" i="5"/>
  <c r="CD26" i="5"/>
  <c r="CD27" i="5"/>
  <c r="CD28" i="5"/>
  <c r="CD29" i="5"/>
  <c r="CD30" i="5"/>
  <c r="CD21" i="5"/>
  <c r="CC22" i="5"/>
  <c r="CC23" i="5"/>
  <c r="CC24" i="5"/>
  <c r="CC25" i="5"/>
  <c r="CC26" i="5"/>
  <c r="CC27" i="5"/>
  <c r="CC28" i="5"/>
  <c r="CC29" i="5"/>
  <c r="CC30" i="5"/>
  <c r="CC21" i="5"/>
  <c r="CB22" i="5"/>
  <c r="CB23" i="5"/>
  <c r="CB24" i="5"/>
  <c r="CB25" i="5"/>
  <c r="CB26" i="5"/>
  <c r="CB27" i="5"/>
  <c r="CB28" i="5"/>
  <c r="CB29" i="5"/>
  <c r="CB30" i="5"/>
  <c r="CB21" i="5"/>
  <c r="CG34" i="2"/>
  <c r="CG35" i="2"/>
  <c r="CG36" i="2"/>
  <c r="CG37" i="2"/>
  <c r="CG38" i="2"/>
  <c r="CG39" i="2"/>
  <c r="CG46" i="2"/>
  <c r="CG48" i="2"/>
  <c r="CG33" i="2"/>
  <c r="CE34" i="2"/>
  <c r="CE35" i="2"/>
  <c r="CE36" i="2"/>
  <c r="CE37" i="2"/>
  <c r="CE38" i="2"/>
  <c r="CE39" i="2"/>
  <c r="CE46" i="2"/>
  <c r="CE48" i="2"/>
  <c r="CE33" i="2"/>
  <c r="CD46" i="2"/>
  <c r="CC34" i="2"/>
  <c r="CC35" i="2"/>
  <c r="CC36" i="2"/>
  <c r="CC37" i="2"/>
  <c r="CC38" i="2"/>
  <c r="CC39" i="2"/>
  <c r="CC46" i="2"/>
  <c r="CC48" i="2"/>
  <c r="CC33" i="2"/>
  <c r="CA34" i="2"/>
  <c r="CA35" i="2"/>
  <c r="CA36" i="2"/>
  <c r="CA37" i="2"/>
  <c r="CA38" i="2"/>
  <c r="CA39" i="2"/>
  <c r="CA46" i="2"/>
  <c r="CA48" i="2"/>
  <c r="CA33" i="2"/>
  <c r="BZ34" i="2"/>
  <c r="BZ35" i="2"/>
  <c r="BZ36" i="2"/>
  <c r="BZ37" i="2"/>
  <c r="BZ38" i="2"/>
  <c r="BZ39" i="2"/>
  <c r="BZ46" i="2"/>
  <c r="BZ48" i="2"/>
  <c r="BZ33" i="2"/>
  <c r="BF79" i="1"/>
  <c r="BF80" i="1"/>
  <c r="BF83" i="1"/>
  <c r="BF84" i="1"/>
  <c r="BF85" i="1"/>
  <c r="BF86" i="1"/>
  <c r="BF87" i="1"/>
  <c r="BF78" i="1"/>
  <c r="BB79" i="1"/>
  <c r="BB80" i="1"/>
  <c r="BB81" i="1"/>
  <c r="BB82" i="1"/>
  <c r="BB83" i="1"/>
  <c r="BB84" i="1"/>
  <c r="BB85" i="1"/>
  <c r="BB86" i="1"/>
  <c r="BB87" i="1"/>
  <c r="BB78" i="1"/>
  <c r="AZ79" i="1"/>
  <c r="AZ80" i="1"/>
  <c r="AZ81" i="1"/>
  <c r="AZ82" i="1"/>
  <c r="AZ83" i="1"/>
  <c r="AZ84" i="1"/>
  <c r="AZ85" i="1"/>
  <c r="AZ86" i="1"/>
  <c r="AZ87" i="1"/>
  <c r="AZ78" i="1"/>
  <c r="R41" i="6" l="1"/>
  <c r="R56" i="6" s="1"/>
  <c r="R10" i="6" s="1"/>
  <c r="CD47" i="2"/>
  <c r="F50" i="7"/>
  <c r="CD48" i="2"/>
  <c r="CD38" i="2"/>
  <c r="CD36" i="2"/>
  <c r="CD34" i="2"/>
  <c r="CD33" i="2"/>
  <c r="CD39" i="2"/>
  <c r="CD37" i="2"/>
  <c r="CD35" i="2"/>
  <c r="BF14" i="3" l="1"/>
  <c r="BF15" i="3"/>
  <c r="BF17" i="3"/>
  <c r="BF18" i="3"/>
  <c r="BF19" i="3"/>
  <c r="BF20" i="3"/>
  <c r="BF21" i="3"/>
  <c r="BF22" i="3"/>
  <c r="BF23" i="3"/>
  <c r="BF24" i="3"/>
  <c r="BF25" i="3"/>
  <c r="BF30" i="3"/>
  <c r="BF31" i="3"/>
  <c r="BF32" i="3"/>
  <c r="BF33" i="3"/>
  <c r="BF34" i="3"/>
  <c r="BF35" i="3"/>
  <c r="BF36" i="3"/>
  <c r="BF37" i="3"/>
  <c r="BF38" i="3"/>
  <c r="BF39" i="3"/>
  <c r="BF40" i="3"/>
  <c r="BF41" i="3"/>
  <c r="BF42" i="3"/>
  <c r="BF43" i="3"/>
  <c r="BF44" i="3"/>
  <c r="BF13" i="3"/>
  <c r="BF12" i="3"/>
  <c r="BF47" i="3" l="1"/>
  <c r="BL57" i="3" s="1"/>
  <c r="CI36" i="5"/>
  <c r="CI37" i="5"/>
  <c r="CI38" i="5"/>
  <c r="CI39" i="5"/>
  <c r="CI40" i="5"/>
  <c r="CI41" i="5"/>
  <c r="CI42" i="5"/>
  <c r="CI43" i="5"/>
  <c r="CI44" i="5"/>
  <c r="CI35" i="5"/>
  <c r="CH36" i="5"/>
  <c r="CH37" i="5"/>
  <c r="CH38" i="5"/>
  <c r="CH39" i="5"/>
  <c r="CH40" i="5"/>
  <c r="CH41" i="5"/>
  <c r="CH42" i="5"/>
  <c r="CH43" i="5"/>
  <c r="CH44" i="5"/>
  <c r="CH35" i="5"/>
  <c r="CF36" i="5"/>
  <c r="CF37" i="5"/>
  <c r="CF38" i="5"/>
  <c r="CF39" i="5"/>
  <c r="CF40" i="5"/>
  <c r="CF41" i="5"/>
  <c r="CF42" i="5"/>
  <c r="CF43" i="5"/>
  <c r="CF44" i="5"/>
  <c r="CF35" i="5"/>
  <c r="BH51" i="3"/>
  <c r="BG51" i="3"/>
  <c r="BN57" i="3" l="1"/>
  <c r="BP50" i="3" s="1"/>
  <c r="H93" i="7" s="1"/>
  <c r="BG49" i="3"/>
  <c r="BI49" i="3" s="1"/>
  <c r="BJ49" i="3" s="1"/>
  <c r="BJ56" i="3" s="1"/>
  <c r="CK44" i="5"/>
  <c r="BJ57" i="3"/>
  <c r="BL51" i="3"/>
  <c r="BQ50" i="3" l="1"/>
  <c r="BJ70" i="3"/>
  <c r="BR70" i="3" s="1"/>
  <c r="BR100" i="3" s="1"/>
  <c r="S55" i="6" s="1"/>
  <c r="S9" i="6" s="1"/>
  <c r="H65" i="9"/>
  <c r="BR50" i="3"/>
  <c r="I62" i="7" s="1"/>
  <c r="I93" i="7" s="1"/>
  <c r="D40" i="1"/>
  <c r="D41" i="1"/>
  <c r="D42" i="1"/>
  <c r="D43" i="1"/>
  <c r="D44" i="1"/>
  <c r="D45" i="1"/>
  <c r="D46" i="1"/>
  <c r="D47" i="1"/>
  <c r="D48" i="1"/>
  <c r="CG9" i="2"/>
  <c r="M65" i="9" l="1"/>
  <c r="M97" i="9" s="1"/>
  <c r="C264" i="9"/>
  <c r="BD8" i="1"/>
  <c r="E40" i="6" s="1"/>
  <c r="E54" i="6" s="1"/>
  <c r="BD9" i="1"/>
  <c r="E41" i="6" s="1"/>
  <c r="E55" i="6" s="1"/>
  <c r="BD10" i="1"/>
  <c r="E42" i="6" s="1"/>
  <c r="E56" i="6" s="1"/>
  <c r="BD11" i="1"/>
  <c r="E43" i="6" s="1"/>
  <c r="E57" i="6" s="1"/>
  <c r="BD12" i="1"/>
  <c r="E44" i="6" s="1"/>
  <c r="E58" i="6" s="1"/>
  <c r="BD13" i="1"/>
  <c r="E45" i="6" s="1"/>
  <c r="E59" i="6" s="1"/>
  <c r="BD14" i="1"/>
  <c r="E46" i="6" s="1"/>
  <c r="E60" i="6" s="1"/>
  <c r="BD15" i="1"/>
  <c r="E47" i="6" s="1"/>
  <c r="E61" i="6" s="1"/>
  <c r="BD16" i="1"/>
  <c r="E48" i="6" s="1"/>
  <c r="E62" i="6" s="1"/>
  <c r="CG10" i="2"/>
  <c r="CG11" i="2"/>
  <c r="CG12" i="2"/>
  <c r="CG13" i="2"/>
  <c r="CG14" i="2"/>
  <c r="CG15" i="2"/>
  <c r="CG16" i="2"/>
  <c r="CG17" i="2"/>
  <c r="M29" i="2" s="1"/>
  <c r="CG8" i="2"/>
  <c r="CE9" i="2"/>
  <c r="CE10" i="2"/>
  <c r="CE11" i="2"/>
  <c r="CE12" i="2"/>
  <c r="CE13" i="2"/>
  <c r="CE14" i="2"/>
  <c r="CE15" i="2"/>
  <c r="CE16" i="2"/>
  <c r="CE8" i="2"/>
  <c r="CB9" i="2"/>
  <c r="CB10" i="2"/>
  <c r="CB11" i="2"/>
  <c r="CB12" i="2"/>
  <c r="CB13" i="2"/>
  <c r="CB14" i="2"/>
  <c r="CB15" i="2"/>
  <c r="CB16" i="2"/>
  <c r="CB17" i="2"/>
  <c r="CB8" i="2"/>
  <c r="BZ9" i="2"/>
  <c r="BZ10" i="2"/>
  <c r="BZ11" i="2"/>
  <c r="BZ12" i="2"/>
  <c r="BZ13" i="2"/>
  <c r="BZ14" i="2"/>
  <c r="BZ15" i="2"/>
  <c r="BZ16" i="2"/>
  <c r="BZ17" i="2"/>
  <c r="BZ8" i="2"/>
  <c r="O28" i="2" l="1"/>
  <c r="N28" i="2"/>
  <c r="N24" i="2"/>
  <c r="O24" i="2"/>
  <c r="N27" i="2"/>
  <c r="O27" i="2"/>
  <c r="N23" i="2"/>
  <c r="O23" i="2"/>
  <c r="N26" i="2"/>
  <c r="O26" i="2"/>
  <c r="N22" i="2"/>
  <c r="O22" i="2"/>
  <c r="N20" i="2"/>
  <c r="O20" i="2"/>
  <c r="N25" i="2"/>
  <c r="O25" i="2"/>
  <c r="N21" i="2"/>
  <c r="O21" i="2"/>
  <c r="F47" i="6"/>
  <c r="F61" i="6" s="1"/>
  <c r="M28" i="2"/>
  <c r="CI47" i="2" s="1"/>
  <c r="CK47" i="2" s="1"/>
  <c r="F45" i="6"/>
  <c r="F59" i="6" s="1"/>
  <c r="M26" i="2"/>
  <c r="F43" i="6"/>
  <c r="F57" i="6" s="1"/>
  <c r="M24" i="2"/>
  <c r="F46" i="6"/>
  <c r="F60" i="6" s="1"/>
  <c r="M27" i="2"/>
  <c r="F44" i="6"/>
  <c r="F58" i="6" s="1"/>
  <c r="M25" i="2"/>
  <c r="F42" i="6"/>
  <c r="F56" i="6" s="1"/>
  <c r="M23" i="2"/>
  <c r="F41" i="6"/>
  <c r="F55" i="6" s="1"/>
  <c r="M22" i="2"/>
  <c r="F40" i="6"/>
  <c r="F54" i="6" s="1"/>
  <c r="M21" i="2"/>
  <c r="CI34" i="2" s="1"/>
  <c r="CK34" i="2" s="1"/>
  <c r="F39" i="6"/>
  <c r="F53" i="6" s="1"/>
  <c r="M20" i="2"/>
  <c r="CI8" i="2" s="1"/>
  <c r="CJ8" i="2" s="1"/>
  <c r="Q7" i="6"/>
  <c r="CB122" i="2"/>
  <c r="CE110" i="2" s="1"/>
  <c r="CJ110" i="2" s="1"/>
  <c r="I52" i="7" s="1"/>
  <c r="CA122" i="2"/>
  <c r="CH110" i="2" s="1"/>
  <c r="CB121" i="2"/>
  <c r="CE109" i="2" s="1"/>
  <c r="CJ109" i="2" s="1"/>
  <c r="I50" i="7" s="1"/>
  <c r="CA121" i="2"/>
  <c r="CH109" i="2" s="1"/>
  <c r="CB120" i="2"/>
  <c r="CE108" i="2" s="1"/>
  <c r="CJ108" i="2" s="1"/>
  <c r="I48" i="7" s="1"/>
  <c r="CA120" i="2"/>
  <c r="CH108" i="2" s="1"/>
  <c r="CI108" i="2" s="1"/>
  <c r="H48" i="7" s="1"/>
  <c r="CB119" i="2"/>
  <c r="CE107" i="2" s="1"/>
  <c r="CJ107" i="2" s="1"/>
  <c r="I46" i="7" s="1"/>
  <c r="CA119" i="2"/>
  <c r="CH107" i="2" s="1"/>
  <c r="CI107" i="2" s="1"/>
  <c r="H46" i="7" s="1"/>
  <c r="CB118" i="2"/>
  <c r="CE106" i="2" s="1"/>
  <c r="CJ106" i="2" s="1"/>
  <c r="I44" i="7" s="1"/>
  <c r="CA118" i="2"/>
  <c r="CH106" i="2" s="1"/>
  <c r="CI106" i="2" s="1"/>
  <c r="H44" i="7" s="1"/>
  <c r="CB117" i="2"/>
  <c r="CE105" i="2" s="1"/>
  <c r="CJ105" i="2" s="1"/>
  <c r="I42" i="7" s="1"/>
  <c r="CA117" i="2"/>
  <c r="CH105" i="2" s="1"/>
  <c r="CI105" i="2" s="1"/>
  <c r="H42" i="7" s="1"/>
  <c r="CB116" i="2"/>
  <c r="CE104" i="2" s="1"/>
  <c r="CJ104" i="2" s="1"/>
  <c r="I40" i="7" s="1"/>
  <c r="CA116" i="2"/>
  <c r="CH104" i="2" s="1"/>
  <c r="CB115" i="2"/>
  <c r="CE103" i="2" s="1"/>
  <c r="CJ103" i="2" s="1"/>
  <c r="I38" i="7" s="1"/>
  <c r="CA115" i="2"/>
  <c r="CH103" i="2" s="1"/>
  <c r="CB114" i="2"/>
  <c r="CE102" i="2" s="1"/>
  <c r="CJ102" i="2" s="1"/>
  <c r="I36" i="7" s="1"/>
  <c r="CA114" i="2"/>
  <c r="CH102" i="2" s="1"/>
  <c r="CI102" i="2" s="1"/>
  <c r="H36" i="7" s="1"/>
  <c r="CA113" i="2"/>
  <c r="CH101" i="2" s="1"/>
  <c r="CB113" i="2"/>
  <c r="CE18" i="2"/>
  <c r="L50" i="9"/>
  <c r="L44" i="9"/>
  <c r="BD17" i="1"/>
  <c r="Q8" i="6" l="1"/>
  <c r="Q12" i="6" s="1"/>
  <c r="L40" i="9"/>
  <c r="CI103" i="2"/>
  <c r="H38" i="7" s="1"/>
  <c r="L54" i="9"/>
  <c r="CI110" i="2"/>
  <c r="H52" i="7" s="1"/>
  <c r="L42" i="9"/>
  <c r="CI104" i="2"/>
  <c r="H40" i="7" s="1"/>
  <c r="L52" i="9"/>
  <c r="CI109" i="2"/>
  <c r="H50" i="7" s="1"/>
  <c r="L36" i="9"/>
  <c r="CI101" i="2"/>
  <c r="H34" i="7" s="1"/>
  <c r="CE101" i="2"/>
  <c r="CJ101" i="2" s="1"/>
  <c r="M38" i="9"/>
  <c r="I38" i="9"/>
  <c r="M40" i="9"/>
  <c r="I40" i="9"/>
  <c r="M42" i="9"/>
  <c r="I42" i="9"/>
  <c r="M44" i="9"/>
  <c r="I44" i="9"/>
  <c r="M46" i="9"/>
  <c r="I46" i="9"/>
  <c r="M48" i="9"/>
  <c r="I48" i="9"/>
  <c r="M50" i="9"/>
  <c r="I50" i="9"/>
  <c r="M52" i="9"/>
  <c r="I52" i="9"/>
  <c r="M54" i="9"/>
  <c r="I54" i="9"/>
  <c r="N31" i="2"/>
  <c r="O31" i="2"/>
  <c r="S39" i="6" s="1"/>
  <c r="L38" i="9"/>
  <c r="L46" i="9"/>
  <c r="L48" i="9"/>
  <c r="CI33" i="2"/>
  <c r="CK33" i="2" s="1"/>
  <c r="CI12" i="2"/>
  <c r="CJ12" i="2" s="1"/>
  <c r="CI39" i="2"/>
  <c r="CK39" i="2" s="1"/>
  <c r="CI16" i="2"/>
  <c r="CJ16" i="2" s="1"/>
  <c r="CI36" i="2"/>
  <c r="CK36" i="2" s="1"/>
  <c r="CI13" i="2"/>
  <c r="CJ13" i="2" s="1"/>
  <c r="CI46" i="2"/>
  <c r="CK46" i="2" s="1"/>
  <c r="CI17" i="2"/>
  <c r="CJ17" i="2" s="1"/>
  <c r="CI10" i="2"/>
  <c r="CJ10" i="2" s="1"/>
  <c r="CI35" i="2"/>
  <c r="CK35" i="2" s="1"/>
  <c r="CI9" i="2"/>
  <c r="CJ9" i="2" s="1"/>
  <c r="CI38" i="2"/>
  <c r="CK38" i="2" s="1"/>
  <c r="CI48" i="2"/>
  <c r="CK48" i="2" s="1"/>
  <c r="CI37" i="2"/>
  <c r="CK37" i="2" s="1"/>
  <c r="CI15" i="2"/>
  <c r="CJ15" i="2" s="1"/>
  <c r="CI11" i="2"/>
  <c r="CJ11" i="2" s="1"/>
  <c r="CI14" i="2"/>
  <c r="CJ14" i="2" s="1"/>
  <c r="CC8" i="5"/>
  <c r="CB8" i="5"/>
  <c r="CJ8" i="5"/>
  <c r="CF8" i="5"/>
  <c r="N18" i="5" s="1"/>
  <c r="CH9" i="5"/>
  <c r="CH10" i="5"/>
  <c r="CH11" i="5"/>
  <c r="CH12" i="5"/>
  <c r="CH13" i="5"/>
  <c r="CH14" i="5"/>
  <c r="CH15" i="5"/>
  <c r="CH16" i="5"/>
  <c r="CH17" i="5"/>
  <c r="CH8" i="5"/>
  <c r="CB36" i="5"/>
  <c r="CB37" i="5"/>
  <c r="CB38" i="5"/>
  <c r="CB39" i="5"/>
  <c r="CB40" i="5"/>
  <c r="CB41" i="5"/>
  <c r="CB42" i="5"/>
  <c r="CB43" i="5"/>
  <c r="CB44" i="5"/>
  <c r="CB35" i="5"/>
  <c r="O22" i="4"/>
  <c r="CJ17" i="5"/>
  <c r="CF17" i="5"/>
  <c r="N27" i="5" s="1"/>
  <c r="CD17" i="5"/>
  <c r="CC17" i="5"/>
  <c r="CB17" i="5"/>
  <c r="CJ16" i="5"/>
  <c r="CF16" i="5"/>
  <c r="N26" i="5" s="1"/>
  <c r="CD16" i="5"/>
  <c r="CC16" i="5"/>
  <c r="CB16" i="5"/>
  <c r="CJ15" i="5"/>
  <c r="CF15" i="5"/>
  <c r="N25" i="5" s="1"/>
  <c r="CD15" i="5"/>
  <c r="CC15" i="5"/>
  <c r="CB15" i="5"/>
  <c r="CJ14" i="5"/>
  <c r="CF14" i="5"/>
  <c r="N24" i="5" s="1"/>
  <c r="CD14" i="5"/>
  <c r="CC14" i="5"/>
  <c r="CB14" i="5"/>
  <c r="CJ13" i="5"/>
  <c r="CF13" i="5"/>
  <c r="N23" i="5" s="1"/>
  <c r="CD13" i="5"/>
  <c r="CC13" i="5"/>
  <c r="CB13" i="5"/>
  <c r="CJ12" i="5"/>
  <c r="CF12" i="5"/>
  <c r="N22" i="5" s="1"/>
  <c r="CD12" i="5"/>
  <c r="CC12" i="5"/>
  <c r="CB12" i="5"/>
  <c r="CJ11" i="5"/>
  <c r="CF11" i="5"/>
  <c r="N21" i="5" s="1"/>
  <c r="CD11" i="5"/>
  <c r="CC11" i="5"/>
  <c r="CB11" i="5"/>
  <c r="CJ10" i="5"/>
  <c r="CF10" i="5"/>
  <c r="N20" i="5" s="1"/>
  <c r="CD10" i="5"/>
  <c r="CC10" i="5"/>
  <c r="CB10" i="5"/>
  <c r="CJ9" i="5"/>
  <c r="CF9" i="5"/>
  <c r="N19" i="5" s="1"/>
  <c r="CD9" i="5"/>
  <c r="CC9" i="5"/>
  <c r="CB9" i="5"/>
  <c r="CD8" i="5"/>
  <c r="AF23" i="4"/>
  <c r="AF24" i="4"/>
  <c r="AF25" i="4"/>
  <c r="AF26" i="4"/>
  <c r="AF27" i="4"/>
  <c r="AF28" i="4"/>
  <c r="AF29" i="4"/>
  <c r="AF30" i="4"/>
  <c r="AF31" i="4"/>
  <c r="AF22" i="4"/>
  <c r="AA23" i="4"/>
  <c r="AB23" i="4"/>
  <c r="AC23" i="4"/>
  <c r="AD23" i="4"/>
  <c r="AA24" i="4"/>
  <c r="AB24" i="4"/>
  <c r="AC24" i="4"/>
  <c r="AD24" i="4"/>
  <c r="AA25" i="4"/>
  <c r="AB25" i="4"/>
  <c r="AC25" i="4"/>
  <c r="AD25" i="4"/>
  <c r="AA26" i="4"/>
  <c r="AB26" i="4"/>
  <c r="AC26" i="4"/>
  <c r="AD26" i="4"/>
  <c r="AA27" i="4"/>
  <c r="AB27" i="4"/>
  <c r="AC27" i="4"/>
  <c r="AD27" i="4"/>
  <c r="AA28" i="4"/>
  <c r="AB28" i="4"/>
  <c r="AC28" i="4"/>
  <c r="AD28" i="4"/>
  <c r="AA29" i="4"/>
  <c r="AB29" i="4"/>
  <c r="AC29" i="4"/>
  <c r="AD29" i="4"/>
  <c r="AA30" i="4"/>
  <c r="AB30" i="4"/>
  <c r="AC30" i="4"/>
  <c r="AD30" i="4"/>
  <c r="AA31" i="4"/>
  <c r="AB31" i="4"/>
  <c r="AC31" i="4"/>
  <c r="AD31" i="4"/>
  <c r="AB22" i="4"/>
  <c r="AC22" i="4"/>
  <c r="AD22" i="4"/>
  <c r="AA22" i="4"/>
  <c r="V23" i="4"/>
  <c r="W23" i="4"/>
  <c r="X23" i="4"/>
  <c r="Y23" i="4"/>
  <c r="V24" i="4"/>
  <c r="W24" i="4"/>
  <c r="X24" i="4"/>
  <c r="Y24" i="4"/>
  <c r="V25" i="4"/>
  <c r="W25" i="4"/>
  <c r="X25" i="4"/>
  <c r="Y25" i="4"/>
  <c r="V26" i="4"/>
  <c r="W26" i="4"/>
  <c r="X26" i="4"/>
  <c r="Y26" i="4"/>
  <c r="V27" i="4"/>
  <c r="W27" i="4"/>
  <c r="X27" i="4"/>
  <c r="Y27" i="4"/>
  <c r="V28" i="4"/>
  <c r="W28" i="4"/>
  <c r="X28" i="4"/>
  <c r="Y28" i="4"/>
  <c r="V29" i="4"/>
  <c r="W29" i="4"/>
  <c r="X29" i="4"/>
  <c r="Y29" i="4"/>
  <c r="V30" i="4"/>
  <c r="W30" i="4"/>
  <c r="X30" i="4"/>
  <c r="Y30" i="4"/>
  <c r="V31" i="4"/>
  <c r="W31" i="4"/>
  <c r="X31" i="4"/>
  <c r="Y31" i="4"/>
  <c r="W22" i="4"/>
  <c r="X22" i="4"/>
  <c r="Y22" i="4"/>
  <c r="V22" i="4"/>
  <c r="R23" i="4"/>
  <c r="Q23" i="4" s="1"/>
  <c r="R24" i="4"/>
  <c r="Q24" i="4" s="1"/>
  <c r="R25" i="4"/>
  <c r="Q25" i="4" s="1"/>
  <c r="R26" i="4"/>
  <c r="Q26" i="4" s="1"/>
  <c r="R27" i="4"/>
  <c r="Q27" i="4" s="1"/>
  <c r="R28" i="4"/>
  <c r="Q28" i="4" s="1"/>
  <c r="R29" i="4"/>
  <c r="Q29" i="4" s="1"/>
  <c r="R30" i="4"/>
  <c r="R31" i="4"/>
  <c r="R22" i="4"/>
  <c r="Q22" i="4" s="1"/>
  <c r="Q30" i="4"/>
  <c r="Q31" i="4"/>
  <c r="H1" i="4"/>
  <c r="P23" i="4"/>
  <c r="P24" i="4"/>
  <c r="P25" i="4"/>
  <c r="P26" i="4"/>
  <c r="P27" i="4"/>
  <c r="P28" i="4"/>
  <c r="P29" i="4"/>
  <c r="P30" i="4"/>
  <c r="P31" i="4"/>
  <c r="P22" i="4"/>
  <c r="O23" i="4"/>
  <c r="O24" i="4"/>
  <c r="O25" i="4"/>
  <c r="O26" i="4"/>
  <c r="O27" i="4"/>
  <c r="O28" i="4"/>
  <c r="O29" i="4"/>
  <c r="O30" i="4"/>
  <c r="O31" i="4"/>
  <c r="R39" i="6" l="1"/>
  <c r="R54" i="6" s="1"/>
  <c r="R8" i="6" s="1"/>
  <c r="I34" i="7"/>
  <c r="I55" i="7" s="1"/>
  <c r="I36" i="9"/>
  <c r="C263" i="9" s="1"/>
  <c r="L57" i="9"/>
  <c r="H55" i="7"/>
  <c r="I8" i="4"/>
  <c r="S54" i="6" l="1"/>
  <c r="S8" i="6" s="1"/>
  <c r="M36" i="9"/>
  <c r="M57" i="9" s="1"/>
  <c r="CG17" i="5"/>
  <c r="CI30" i="5"/>
  <c r="CM30" i="5" s="1"/>
  <c r="CG16" i="5"/>
  <c r="CI29" i="5"/>
  <c r="CM29" i="5" s="1"/>
  <c r="CG15" i="5"/>
  <c r="CI28" i="5"/>
  <c r="CM28" i="5" s="1"/>
  <c r="CG14" i="5"/>
  <c r="CI27" i="5"/>
  <c r="CM27" i="5" s="1"/>
  <c r="CG13" i="5"/>
  <c r="CI26" i="5"/>
  <c r="CM26" i="5" s="1"/>
  <c r="CG12" i="5"/>
  <c r="CI25" i="5"/>
  <c r="CM25" i="5" s="1"/>
  <c r="CG11" i="5"/>
  <c r="CI24" i="5"/>
  <c r="CM24" i="5" s="1"/>
  <c r="CG10" i="5"/>
  <c r="CI23" i="5"/>
  <c r="CM23" i="5" s="1"/>
  <c r="CG9" i="5"/>
  <c r="CI22" i="5"/>
  <c r="CM22" i="5" s="1"/>
  <c r="CG8" i="5"/>
  <c r="CI21" i="5"/>
  <c r="BF8" i="1" l="1"/>
  <c r="BF9" i="1"/>
  <c r="BF10" i="1"/>
  <c r="BF11" i="1"/>
  <c r="BF12" i="1"/>
  <c r="BF13" i="1"/>
  <c r="BF14" i="1"/>
  <c r="BF15" i="1"/>
  <c r="BF16" i="1"/>
  <c r="BF7" i="1"/>
  <c r="BA8" i="1"/>
  <c r="BA9" i="1"/>
  <c r="BA10" i="1"/>
  <c r="BA11" i="1"/>
  <c r="BA12" i="1"/>
  <c r="BA13" i="1"/>
  <c r="BA14" i="1"/>
  <c r="BA15" i="1"/>
  <c r="BA16" i="1"/>
  <c r="BA7" i="1"/>
  <c r="AY8" i="1"/>
  <c r="AY9" i="1"/>
  <c r="AY10" i="1"/>
  <c r="AY11" i="1"/>
  <c r="AY12" i="1"/>
  <c r="AY13" i="1"/>
  <c r="AY14" i="1"/>
  <c r="AY15" i="1"/>
  <c r="AY16" i="1"/>
  <c r="L25" i="1" l="1"/>
  <c r="AB16" i="7"/>
  <c r="AB22" i="7"/>
  <c r="AB20" i="7"/>
  <c r="AB18" i="7"/>
  <c r="AB21" i="7"/>
  <c r="AB19" i="7"/>
  <c r="AB17" i="7"/>
  <c r="L20" i="1"/>
  <c r="BH78" i="1"/>
  <c r="L29" i="1"/>
  <c r="L28" i="1"/>
  <c r="L27" i="1"/>
  <c r="L26" i="1"/>
  <c r="L24" i="1"/>
  <c r="L23" i="1"/>
  <c r="L22" i="1"/>
  <c r="BH79" i="1"/>
  <c r="L21" i="1"/>
  <c r="BH87" i="1"/>
  <c r="BH86" i="1"/>
  <c r="BH85" i="1"/>
  <c r="BH84" i="1"/>
  <c r="BH83" i="1"/>
  <c r="BH82" i="1"/>
  <c r="BH81" i="1"/>
  <c r="BH80" i="1"/>
  <c r="BA17" i="1"/>
  <c r="R30" i="1" s="1"/>
  <c r="M31" i="1" l="1"/>
  <c r="R38" i="6" s="1"/>
  <c r="BG78" i="1"/>
  <c r="BG85" i="1"/>
  <c r="BG87" i="1"/>
  <c r="BG86" i="1"/>
  <c r="BG80" i="1"/>
  <c r="BG81" i="1"/>
  <c r="BG82" i="1"/>
  <c r="BG83" i="1"/>
  <c r="BG84" i="1"/>
  <c r="BG79" i="1"/>
  <c r="BH8" i="1"/>
  <c r="N21" i="1" s="1"/>
  <c r="BH14" i="1"/>
  <c r="N27" i="1" s="1"/>
  <c r="BH10" i="1"/>
  <c r="N23" i="1" s="1"/>
  <c r="BH9" i="1"/>
  <c r="N22" i="1" s="1"/>
  <c r="BH13" i="1"/>
  <c r="N26" i="1" s="1"/>
  <c r="BH15" i="1"/>
  <c r="N28" i="1" s="1"/>
  <c r="BH12" i="1"/>
  <c r="N25" i="1" s="1"/>
  <c r="BH11" i="1"/>
  <c r="N24" i="1" s="1"/>
  <c r="BH16" i="1"/>
  <c r="N29" i="1" s="1"/>
  <c r="G7" i="1"/>
  <c r="BH7" i="1"/>
  <c r="N20" i="1" s="1"/>
  <c r="BJ11" i="1" l="1"/>
  <c r="BJ9" i="1"/>
  <c r="BJ10" i="1"/>
  <c r="BJ8" i="1"/>
  <c r="R53" i="6"/>
  <c r="R7" i="6" s="1"/>
  <c r="R12" i="6" s="1"/>
  <c r="BG45" i="1"/>
  <c r="BC57" i="1" s="1"/>
  <c r="BH57" i="1" s="1"/>
  <c r="BJ16" i="1"/>
  <c r="BG41" i="1"/>
  <c r="BC53" i="1" s="1"/>
  <c r="BH53" i="1" s="1"/>
  <c r="BJ12" i="1"/>
  <c r="BG42" i="1"/>
  <c r="BC54" i="1" s="1"/>
  <c r="BH54" i="1" s="1"/>
  <c r="BJ13" i="1"/>
  <c r="BG44" i="1"/>
  <c r="BC56" i="1" s="1"/>
  <c r="BH56" i="1" s="1"/>
  <c r="BJ15" i="1"/>
  <c r="BG43" i="1"/>
  <c r="BC55" i="1" s="1"/>
  <c r="BH55" i="1" s="1"/>
  <c r="BJ14" i="1"/>
  <c r="BJ7" i="1"/>
  <c r="BG36" i="1"/>
  <c r="BC48" i="1" s="1"/>
  <c r="BH48" i="1" s="1"/>
  <c r="I27" i="9"/>
  <c r="I23" i="9"/>
  <c r="I26" i="9"/>
  <c r="I25" i="9"/>
  <c r="I24" i="9"/>
  <c r="BG40" i="1"/>
  <c r="BC52" i="1" s="1"/>
  <c r="BG38" i="1"/>
  <c r="BC50" i="1" s="1"/>
  <c r="BG39" i="1"/>
  <c r="BC51" i="1" s="1"/>
  <c r="BG37" i="1"/>
  <c r="BC49" i="1" s="1"/>
  <c r="AE16" i="7"/>
  <c r="BJ17" i="1" l="1"/>
  <c r="I19" i="9"/>
  <c r="BH49" i="1"/>
  <c r="I21" i="9"/>
  <c r="BH51" i="1"/>
  <c r="I20" i="9"/>
  <c r="BH50" i="1"/>
  <c r="I22" i="9"/>
  <c r="BH52" i="1"/>
  <c r="M20" i="9"/>
  <c r="I18" i="9"/>
  <c r="M18" i="9"/>
  <c r="M22" i="9"/>
  <c r="H27" i="7"/>
  <c r="M19" i="9"/>
  <c r="M21" i="9"/>
  <c r="M23" i="9"/>
  <c r="AE21" i="7"/>
  <c r="AE20" i="7"/>
  <c r="N31" i="1"/>
  <c r="BI78" i="1"/>
  <c r="BK78" i="1" s="1"/>
  <c r="BI83" i="1"/>
  <c r="BK83" i="1" s="1"/>
  <c r="BI84" i="1"/>
  <c r="BK84" i="1" s="1"/>
  <c r="BI87" i="1"/>
  <c r="BK87" i="1" s="1"/>
  <c r="BI81" i="1"/>
  <c r="BK81" i="1" s="1"/>
  <c r="BI82" i="1"/>
  <c r="BK82" i="1" s="1"/>
  <c r="BI85" i="1"/>
  <c r="BK85" i="1" s="1"/>
  <c r="BI86" i="1"/>
  <c r="BK86" i="1" s="1"/>
  <c r="BI80" i="1"/>
  <c r="BK80" i="1" s="1"/>
  <c r="BI79" i="1"/>
  <c r="BK79" i="1" s="1"/>
  <c r="AE17" i="7"/>
  <c r="AE18" i="7"/>
  <c r="AE22" i="7"/>
  <c r="AE19" i="7"/>
  <c r="S38" i="6" l="1"/>
  <c r="S53" i="6" s="1"/>
  <c r="I27" i="7"/>
  <c r="M25" i="9"/>
  <c r="M24" i="9"/>
  <c r="M27" i="9"/>
  <c r="M26" i="9"/>
  <c r="S7" i="6" l="1"/>
  <c r="S12" i="6" s="1"/>
  <c r="M29" i="9"/>
  <c r="C262" i="9"/>
  <c r="L29" i="9"/>
</calcChain>
</file>

<file path=xl/sharedStrings.xml><?xml version="1.0" encoding="utf-8"?>
<sst xmlns="http://schemas.openxmlformats.org/spreadsheetml/2006/main" count="1137" uniqueCount="316">
  <si>
    <t xml:space="preserve">Date: </t>
  </si>
  <si>
    <t>Wholesale</t>
  </si>
  <si>
    <t>Clean Order Check</t>
  </si>
  <si>
    <t>Your order cannot pass through the provisioning process without all the necessary information.  Please ensure no fields are highlighted red before you return your order. Should any information be missing your order will be returned to you.</t>
  </si>
  <si>
    <t>Company Name</t>
  </si>
  <si>
    <t>Address</t>
  </si>
  <si>
    <t>Company Name:</t>
  </si>
  <si>
    <t>Contact Number:</t>
  </si>
  <si>
    <t>Email Address:</t>
  </si>
  <si>
    <t>1.  Reseller Details</t>
  </si>
  <si>
    <t>Telephone Number to Transfer</t>
  </si>
  <si>
    <t>2.  Order Details</t>
  </si>
  <si>
    <t>Service Information</t>
  </si>
  <si>
    <t>Customer Address</t>
  </si>
  <si>
    <t>Directory Requirements</t>
  </si>
  <si>
    <t>Required Switchover Date</t>
  </si>
  <si>
    <t>Estimated Switchover Date</t>
  </si>
  <si>
    <t>Call Barring</t>
  </si>
  <si>
    <t>Business Care Plus</t>
  </si>
  <si>
    <t>Yes</t>
  </si>
  <si>
    <t>No</t>
  </si>
  <si>
    <t>Monthly Charge</t>
  </si>
  <si>
    <t>Totals</t>
  </si>
  <si>
    <t>Permanent Call Barring</t>
  </si>
  <si>
    <t>Pre-arranged Call Barring</t>
  </si>
  <si>
    <t>Selective Call Barring</t>
  </si>
  <si>
    <t>Incoming Call Barring</t>
  </si>
  <si>
    <t>Service Information - To Be Completed by KC</t>
  </si>
  <si>
    <t>Please email the completed form to 
kcreseller-neworders@kcom.com</t>
  </si>
  <si>
    <t>Transfer Charges</t>
  </si>
  <si>
    <t>Installation Information</t>
  </si>
  <si>
    <t>Summary</t>
  </si>
  <si>
    <t>Telephone Number for Service</t>
  </si>
  <si>
    <t>ISDN Conversion</t>
  </si>
  <si>
    <t>Contract Length</t>
  </si>
  <si>
    <t>Start Date</t>
  </si>
  <si>
    <t>Service</t>
  </si>
  <si>
    <t>New Router Required</t>
  </si>
  <si>
    <t>Mac Code</t>
  </si>
  <si>
    <t>Migration Charge*</t>
  </si>
  <si>
    <t>Monthly Rental*</t>
  </si>
  <si>
    <t>Router Charge*</t>
  </si>
  <si>
    <t>Router Provided</t>
  </si>
  <si>
    <t xml:space="preserve">ADSL Transfer Form </t>
  </si>
  <si>
    <t>End User Name</t>
  </si>
  <si>
    <t>Formula Information</t>
  </si>
  <si>
    <t>Drop Down Menus</t>
  </si>
  <si>
    <t>1. Yes/No</t>
  </si>
  <si>
    <t>2. Services</t>
  </si>
  <si>
    <t>Teleworker Plus 20</t>
  </si>
  <si>
    <t>Teleworker Plus 50</t>
  </si>
  <si>
    <t>Bronze Plus</t>
  </si>
  <si>
    <t>Silver Plus</t>
  </si>
  <si>
    <t>3. Service Rental</t>
  </si>
  <si>
    <t>4. Router Provided</t>
  </si>
  <si>
    <t>Thomson ST510 single port router</t>
  </si>
  <si>
    <t>ST546 4-port wired router</t>
  </si>
  <si>
    <t>Thomson TG585 wireless router</t>
  </si>
  <si>
    <t>5. Router Cost</t>
  </si>
  <si>
    <t>6. Contract Length</t>
  </si>
  <si>
    <t>1 Month</t>
  </si>
  <si>
    <t>12 Month</t>
  </si>
  <si>
    <t>7. Migration Charge</t>
  </si>
  <si>
    <t>kl</t>
  </si>
  <si>
    <t>j</t>
  </si>
  <si>
    <t>DSL Nodename</t>
  </si>
  <si>
    <t>Service Provided</t>
  </si>
  <si>
    <t>Monthly Rental</t>
  </si>
  <si>
    <t>Totals:</t>
  </si>
  <si>
    <t>Subtotals:</t>
  </si>
  <si>
    <t>One-Off Charge</t>
  </si>
  <si>
    <t>New Router Required?</t>
  </si>
  <si>
    <t>Contact Name:</t>
  </si>
  <si>
    <t>Yours Sincerely,</t>
  </si>
  <si>
    <t>Service Add - Ons</t>
  </si>
  <si>
    <t>Summary of Charges</t>
  </si>
  <si>
    <t>MAC Code</t>
  </si>
  <si>
    <t>ISDN to Transfer (Channel 1)</t>
  </si>
  <si>
    <t>ISDN Numbers</t>
  </si>
  <si>
    <t>Contract Term</t>
  </si>
  <si>
    <t>Line Rental</t>
  </si>
  <si>
    <t>3 Months</t>
  </si>
  <si>
    <t>Reseller Tariffs</t>
  </si>
  <si>
    <t>Rental</t>
  </si>
  <si>
    <t>Telephone Number 
for Service</t>
  </si>
  <si>
    <t>Router Delivery Address</t>
  </si>
  <si>
    <t>Summary of Charges (Exc. VAT):</t>
  </si>
  <si>
    <t>2.  Transfer Details</t>
  </si>
  <si>
    <t>DSL Password</t>
  </si>
  <si>
    <t>Domain Name</t>
  </si>
  <si>
    <t>Domain Monthly Rental</t>
  </si>
  <si>
    <t>Domain Type</t>
  </si>
  <si>
    <t>Router Charge (Inc. £4.25 delivery charge)</t>
  </si>
  <si>
    <t>Required
Start Date</t>
  </si>
  <si>
    <t>ISDN2 to Transfer</t>
  </si>
  <si>
    <t>DDI</t>
  </si>
  <si>
    <t xml:space="preserve">ISDN2 Transfer Form </t>
  </si>
  <si>
    <t>Print Name</t>
  </si>
  <si>
    <t>Signature</t>
  </si>
  <si>
    <t>Position</t>
  </si>
  <si>
    <t>Date</t>
  </si>
  <si>
    <t>Transfer Charge</t>
  </si>
  <si>
    <t>No Call Barring</t>
  </si>
  <si>
    <t>Confirmation of you order can be found below:</t>
  </si>
  <si>
    <t>Thank you for placing you transfer request order with KC.</t>
  </si>
  <si>
    <r>
      <rPr>
        <b/>
        <sz val="10"/>
        <color theme="1"/>
        <rFont val="Trebuchet MS"/>
        <family val="2"/>
      </rPr>
      <t>Value-added service charges will be added onto the lines below</t>
    </r>
    <r>
      <rPr>
        <sz val="10"/>
        <color theme="1"/>
        <rFont val="Trebuchet MS"/>
        <family val="2"/>
      </rPr>
      <t xml:space="preserve">. Please re-complete the summary tab, confirming acceptance of these charges.
</t>
    </r>
  </si>
  <si>
    <t>We can confirm that no value-added services are present on any of the below lines.</t>
  </si>
  <si>
    <t>Order Process</t>
  </si>
  <si>
    <t>Postcode</t>
  </si>
  <si>
    <t>Post Code</t>
  </si>
  <si>
    <t>MSN</t>
  </si>
  <si>
    <t>Number of DDI Provided</t>
  </si>
  <si>
    <t>DDI Allowed Free</t>
  </si>
  <si>
    <t>DDI Required</t>
  </si>
  <si>
    <t>Different</t>
  </si>
  <si>
    <t>Add. Rental</t>
  </si>
  <si>
    <t>DDI Rental</t>
  </si>
  <si>
    <t>Connection Charge</t>
  </si>
  <si>
    <t>Router Required</t>
  </si>
  <si>
    <t>11. Connection Charge</t>
  </si>
  <si>
    <t>7.  IP Lines</t>
  </si>
  <si>
    <t>Single Static</t>
  </si>
  <si>
    <t>Single Dynamic</t>
  </si>
  <si>
    <t>Multiple Static *</t>
  </si>
  <si>
    <t>Multiple Dynamic</t>
  </si>
  <si>
    <t>8. Engineer Charges</t>
  </si>
  <si>
    <t>10. Domain Charges</t>
  </si>
  <si>
    <t>PBX</t>
  </si>
  <si>
    <t>Analogue Service Information</t>
  </si>
  <si>
    <t>Customer Name</t>
  </si>
  <si>
    <t>IDSN2 Service Information</t>
  </si>
  <si>
    <t>IDSN30 Service Information</t>
  </si>
  <si>
    <t xml:space="preserve">If the service switchover date is not convenient, please notify us as soon as possible on 01482 605052.  You will receive any equipment that you have ordered from us prior to the service switchover date.
If you have any queries regarding your order, please call us on 01482 605052. We are open Monday - Friday, 8.30am - 5.00pm. </t>
  </si>
  <si>
    <t>The Business Team</t>
  </si>
  <si>
    <t>Service Live Date</t>
  </si>
  <si>
    <t>Analogue</t>
  </si>
  <si>
    <t>ISDN2</t>
  </si>
  <si>
    <t>ISDN30</t>
  </si>
  <si>
    <t>ADSL</t>
  </si>
  <si>
    <t>Confirmation of Service Transfer &amp; Costs</t>
  </si>
  <si>
    <t>Additional Information</t>
  </si>
  <si>
    <t>-</t>
  </si>
  <si>
    <t>Analogue PBX</t>
  </si>
  <si>
    <t>Call Barring 
Per Month</t>
  </si>
  <si>
    <t>Other Information</t>
  </si>
  <si>
    <t>Enquiry Number</t>
  </si>
  <si>
    <t>KC Enquiry Number</t>
  </si>
  <si>
    <t>Enquiry 
Number</t>
  </si>
  <si>
    <t>Router Deliver Address</t>
  </si>
  <si>
    <t>Service Required</t>
  </si>
  <si>
    <t>New Router Requuired</t>
  </si>
  <si>
    <t>Additional Charges (Monthly)</t>
  </si>
  <si>
    <t>Additional Charges
(One-Off)</t>
  </si>
  <si>
    <t>One-Off Charges</t>
  </si>
  <si>
    <t>Monthlly Charges</t>
  </si>
  <si>
    <t>Additonal Charges
(Monthly)</t>
  </si>
  <si>
    <t>Additonal Charges
(One-Off)</t>
  </si>
  <si>
    <t>Additional Charges
(Monthly)</t>
  </si>
  <si>
    <t>IP Address</t>
  </si>
  <si>
    <t>Additional Charges 
(Monthly)</t>
  </si>
  <si>
    <t xml:space="preserve">DDI Rental </t>
  </si>
  <si>
    <t>ADSL Service Information</t>
  </si>
  <si>
    <t>One Off</t>
  </si>
  <si>
    <t>Monthly</t>
  </si>
  <si>
    <t>CID:</t>
  </si>
  <si>
    <t>Summary:</t>
  </si>
  <si>
    <t>Rental Run Group:</t>
  </si>
  <si>
    <t>Telephone Number</t>
  </si>
  <si>
    <t xml:space="preserve">Telephone Number </t>
  </si>
  <si>
    <t>Clean</t>
  </si>
  <si>
    <t>Rejected</t>
  </si>
  <si>
    <t>Value Add</t>
  </si>
  <si>
    <t>Order Status</t>
  </si>
  <si>
    <t>Notification of Rejected Orders</t>
  </si>
  <si>
    <t>WITH BLANKS</t>
  </si>
  <si>
    <t>Formulas</t>
  </si>
  <si>
    <t>Identifying Required Fields</t>
  </si>
  <si>
    <t>Identifying SLT Provide Date (15 days)</t>
  </si>
  <si>
    <t>Charges &amp; Drop Down Menus</t>
  </si>
  <si>
    <t>Service Additions Drop Down Menus</t>
  </si>
  <si>
    <t>Incoming Call Barring Monthly Rental</t>
  </si>
  <si>
    <t>Imonthly Line Rental</t>
  </si>
  <si>
    <t>Order Status Drop Down</t>
  </si>
  <si>
    <t>Categorising by Order Type</t>
  </si>
  <si>
    <t>WITHOUT BLANKS (1)</t>
  </si>
  <si>
    <t>Calculating Additional Costs</t>
  </si>
  <si>
    <t>Rejection Reason</t>
  </si>
  <si>
    <t>Additional Costs</t>
  </si>
  <si>
    <t>Additonal Information / Reason for Rejection</t>
  </si>
  <si>
    <t>Quantity</t>
  </si>
  <si>
    <t>Line Rental Charges</t>
  </si>
  <si>
    <t>Calculating SLA</t>
  </si>
  <si>
    <t>Conditional Formatting</t>
  </si>
  <si>
    <t>1a</t>
  </si>
  <si>
    <t>2a</t>
  </si>
  <si>
    <t>4a</t>
  </si>
  <si>
    <t>5a</t>
  </si>
  <si>
    <t>6a</t>
  </si>
  <si>
    <t>7a</t>
  </si>
  <si>
    <t>8a</t>
  </si>
  <si>
    <t>9a</t>
  </si>
  <si>
    <t>10a</t>
  </si>
  <si>
    <t>ISDN2 Number Vlookup</t>
  </si>
  <si>
    <t>3a</t>
  </si>
  <si>
    <t>Reason for Rejection</t>
  </si>
  <si>
    <t>Contact Lengths</t>
  </si>
  <si>
    <t>Call Baring Options</t>
  </si>
  <si>
    <t>Reseller Tariffs (Per Channel)</t>
  </si>
  <si>
    <t>Drop Down Options</t>
  </si>
  <si>
    <t>Additional Charges</t>
  </si>
  <si>
    <t>Tran sfer Fees</t>
  </si>
  <si>
    <t>Additional Charges Monthly</t>
  </si>
  <si>
    <t>Total One off charges</t>
  </si>
  <si>
    <t>Total monthly charges</t>
  </si>
  <si>
    <t>Additional Monthly Charges</t>
  </si>
  <si>
    <t>SLA Calculation</t>
  </si>
  <si>
    <t>9. Domains</t>
  </si>
  <si>
    <t>.co.uk &amp; .com</t>
  </si>
  <si>
    <t>.com</t>
  </si>
  <si>
    <t>Addtional Information / Reason for rejection</t>
  </si>
  <si>
    <t>Order Number</t>
  </si>
  <si>
    <t>Resaon for Rejection</t>
  </si>
  <si>
    <t>Thank you for placing you transfer request order with KC. 
Unfortunately we have had to reject one or more of your orders due to incorrect information.
In order for us to provision your order as soon as possible we would be greatful if you could send in the amended order form at your earliest convinience.</t>
  </si>
  <si>
    <t xml:space="preserve">
If you have any queries regarding your order, please call 0800 9155338. We are open Monday - Friday, 8.30am - 5.00pm. </t>
  </si>
  <si>
    <t>Additional Information/ Reason for Rejection</t>
  </si>
  <si>
    <t>Additonal Charges(Monthly)</t>
  </si>
  <si>
    <t>Additonal Charges (One-Off)</t>
  </si>
  <si>
    <t>No. Of  ISDN2 Circuits</t>
  </si>
  <si>
    <t>Order Type</t>
  </si>
  <si>
    <t>One Off Charge</t>
  </si>
  <si>
    <t>Order Summary - Costs</t>
  </si>
  <si>
    <t>Order Summary - Order Status</t>
  </si>
  <si>
    <t>Confirm Costs</t>
  </si>
  <si>
    <t>Quantity if tabs deleted</t>
  </si>
  <si>
    <t>If tab deleted</t>
  </si>
  <si>
    <t>One off</t>
  </si>
  <si>
    <t>Calculating Addtional Costs</t>
  </si>
  <si>
    <t>Connection</t>
  </si>
  <si>
    <t>Total One Off</t>
  </si>
  <si>
    <t>Total Monthly</t>
  </si>
  <si>
    <t>Calculating Costs</t>
  </si>
  <si>
    <t xml:space="preserve">Analogue Transfer Form </t>
  </si>
  <si>
    <t>Value-added service charges will be added onto the lines below. Please re-complete the summary tab, confirming acceptance of these charges.</t>
  </si>
  <si>
    <t>Details of these value-added service charges can be found below:</t>
  </si>
  <si>
    <t>No. Of Lines Required</t>
  </si>
  <si>
    <t>Additional Charges(One-Off)</t>
  </si>
  <si>
    <t>For summary sheet</t>
  </si>
  <si>
    <t>Information for summary sheet</t>
  </si>
  <si>
    <t>Information for the summary</t>
  </si>
  <si>
    <t>Please email the completed form to wholesalepartners@kcom.com</t>
  </si>
  <si>
    <t>Router Charge (Inc. delivery charge)</t>
  </si>
  <si>
    <t>No Router Required</t>
  </si>
  <si>
    <t>n/a</t>
  </si>
  <si>
    <t>Service Information - To Be Completed by Kcom</t>
  </si>
  <si>
    <t>Connect Ribre</t>
  </si>
  <si>
    <t>Connect Fibre</t>
  </si>
  <si>
    <t>COUNTIF(ADSL!$Q$41:$Q$50,ADSL!CQ22)</t>
  </si>
  <si>
    <t>0-750</t>
  </si>
  <si>
    <t>751-1500</t>
  </si>
  <si>
    <t>1501-3000</t>
  </si>
  <si>
    <t>3000+</t>
  </si>
  <si>
    <t>Username</t>
  </si>
  <si>
    <t>Nodename</t>
  </si>
  <si>
    <t xml:space="preserve"> Password</t>
  </si>
  <si>
    <t>Yes - Router Required</t>
  </si>
  <si>
    <t>24 Month</t>
  </si>
  <si>
    <t>See Price Manual</t>
  </si>
  <si>
    <t>Connect Fibre 1 Gig Unlimited</t>
  </si>
  <si>
    <t>End User Information</t>
  </si>
  <si>
    <t>End User  Address</t>
  </si>
  <si>
    <t>Essential's Package Required  (Calls Bundle)</t>
  </si>
  <si>
    <t>Line Type</t>
  </si>
  <si>
    <t>Rental Charge</t>
  </si>
  <si>
    <t>Channels</t>
  </si>
  <si>
    <t>Business Analogue Essential</t>
  </si>
  <si>
    <t>ISDN2e Essential (per 2 channels)*</t>
  </si>
  <si>
    <t>ISDN30e Essential (per channel, minimum of 6 channels)*</t>
  </si>
  <si>
    <t>Line Rentals – Essential</t>
  </si>
  <si>
    <t>Business lines available on this tariff are Analogue, ISDN2e and ISDN30e. Line rental charge is per line/channel. This package incorporates unlimited local, national and mobile calls  subject to our Fair Usage Policy. Call set up fees do not apply to calls made within this package</t>
  </si>
  <si>
    <t>Monthly rental, per line/per channel, per calendar month</t>
  </si>
  <si>
    <t>Any volume Lines /</t>
  </si>
  <si>
    <t>End User Address</t>
  </si>
  <si>
    <t>Existing CLI to which this Order relates</t>
  </si>
  <si>
    <t>No. Of  ISDN2 Channels</t>
  </si>
  <si>
    <t>Existing Main ISDN30 Number to which this order relates</t>
  </si>
  <si>
    <t>Required Start Date</t>
  </si>
  <si>
    <t>Proposed Start Date</t>
  </si>
  <si>
    <t>KCOM Billing References</t>
  </si>
  <si>
    <t>Connection Charges</t>
  </si>
  <si>
    <t>Monthly Rental Charge</t>
  </si>
  <si>
    <t>"Once you have completed the necessary order tabs below please print you name, position &amp; date in the box below and attach your signature. Next send the order to wholesalepartners@kcom.com.
If the order contains Analogue, ADSL, ISDN2 and/or ISDN30 services only and no further costs are to be incurred on the service via value added services, your order will continue through our provisioning process. However, if additional costs are to be incurred on the line, Kcom will inform you of the associated costs and request your confirmation prior to the order being processed. This is because we cannot acertain these costs prior to a Kcom employee reviewing the services."</t>
  </si>
  <si>
    <t>1. Reseller Details</t>
  </si>
  <si>
    <t xml:space="preserve"> </t>
  </si>
  <si>
    <t>Where Reseller orders an Analogue, ISDN2 or ISDN30 Services such Order for Services is subject to the Connect Business Voice Telephony Services contract.  Where Reseller orders ADSL Services such Order for Services is subject to the Reseller Agreement for Broadband and Internet Services</t>
  </si>
  <si>
    <t xml:space="preserve">KCOM Group Limited. Registered office: 37 Carr Lane Hull HU1 3RE – Registered in England and Wales No. 2150618                                                                        </t>
  </si>
  <si>
    <t>Connect Fibre Res Entry - 20 GB</t>
  </si>
  <si>
    <t>Connect Fibre Res Entry - 50 GB</t>
  </si>
  <si>
    <t>Connect Fibre Res Entry - 150 GB</t>
  </si>
  <si>
    <t>Connect Fibre Res Entry - Unlimited</t>
  </si>
  <si>
    <t>Connect Fibre Res 75 -  150 GB</t>
  </si>
  <si>
    <t>Connect Fibre Res 75 - Unlimited</t>
  </si>
  <si>
    <t>Connect Fibre Res 200 - Unlimited</t>
  </si>
  <si>
    <t>Connect Fibre Res 400 - Unlimited</t>
  </si>
  <si>
    <t>Connect Fibre Res 1000 - Unlimited</t>
  </si>
  <si>
    <t>Connect Fibre 75 - 150GB</t>
  </si>
  <si>
    <t>Connect Fibre 250 - 150GB</t>
  </si>
  <si>
    <t>Connect Fibre 500 - 600GB</t>
  </si>
  <si>
    <t>Connect Fibre 75 (UL) - Unlimited</t>
  </si>
  <si>
    <t>Connect Fibre 400 (UL) - Unlimited</t>
  </si>
  <si>
    <t>Connect Fibre 750 (UL) Unlimited</t>
  </si>
  <si>
    <t>Connect Fibre 900 (UL) - Unlimited</t>
  </si>
  <si>
    <t>Transfer Requests - V11</t>
  </si>
  <si>
    <t xml:space="preserve">All additional services the End User takes on their existing products will be migrated, on a like for like basis, to this new Service order that you are placing. </t>
  </si>
  <si>
    <t xml:space="preserve">ISDN30 Transfer Form </t>
  </si>
  <si>
    <t>ADSL Transfer Form</t>
  </si>
  <si>
    <t>Connect Broadband Fibre Transfer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</si>
</sst>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0;;@"/>
    <numFmt numFmtId="166" formatCode="[$-F800]dddd\,\ mmmm\ dd\,\ yyyy"/>
  </numFmts>
  <fonts count="95" x14ac:knownFonts="1">
    <font>
      <sz val="11"/>
      <color theme="1"/>
      <name val="Calibri"/>
      <family val="2"/>
      <scheme val="minor"/>
    </font>
    <font>
      <sz val="11"/>
      <color theme="1"/>
      <name val="Trebuchet MS"/>
      <family val="2"/>
    </font>
    <font>
      <b/>
      <sz val="9"/>
      <color theme="5"/>
      <name val="Trebuchet MS"/>
      <family val="2"/>
    </font>
    <font>
      <sz val="9.5"/>
      <color theme="1"/>
      <name val="Trebuchet MS"/>
      <family val="2"/>
    </font>
    <font>
      <sz val="32"/>
      <color theme="1"/>
      <name val="Trebuchet MS"/>
      <family val="2"/>
    </font>
    <font>
      <sz val="10.5"/>
      <color theme="1"/>
      <name val="Trebuchet MS"/>
      <family val="2"/>
    </font>
    <font>
      <sz val="10"/>
      <name val="Arial"/>
      <family val="2"/>
    </font>
    <font>
      <b/>
      <sz val="10.5"/>
      <color theme="6"/>
      <name val="Trebuchet MS"/>
      <family val="2"/>
    </font>
    <font>
      <b/>
      <u/>
      <sz val="11"/>
      <color theme="1"/>
      <name val="Trebuchet MS"/>
      <family val="2"/>
    </font>
    <font>
      <sz val="9"/>
      <color theme="1"/>
      <name val="Trebuchet MS"/>
      <family val="2"/>
    </font>
    <font>
      <sz val="9"/>
      <name val="Trebuchet MS"/>
      <family val="2"/>
    </font>
    <font>
      <sz val="10.5"/>
      <color theme="0"/>
      <name val="Trebuchet MS"/>
      <family val="2"/>
    </font>
    <font>
      <sz val="8"/>
      <color theme="1"/>
      <name val="Trebuchet MS"/>
      <family val="2"/>
    </font>
    <font>
      <sz val="8"/>
      <color theme="0"/>
      <name val="Trebuchet MS"/>
      <family val="2"/>
    </font>
    <font>
      <sz val="9"/>
      <color theme="6"/>
      <name val="Trebuchet MS"/>
      <family val="2"/>
    </font>
    <font>
      <b/>
      <sz val="9"/>
      <color theme="6"/>
      <name val="Trebuchet MS"/>
      <family val="2"/>
    </font>
    <font>
      <sz val="9"/>
      <color theme="0"/>
      <name val="Trebuchet MS"/>
      <family val="2"/>
    </font>
    <font>
      <sz val="10"/>
      <color theme="1"/>
      <name val="Trebuchet MS"/>
      <family val="2"/>
    </font>
    <font>
      <b/>
      <u/>
      <sz val="10"/>
      <color theme="1"/>
      <name val="Trebuchet MS"/>
      <family val="2"/>
    </font>
    <font>
      <b/>
      <sz val="9"/>
      <color theme="0"/>
      <name val="Trebuchet MS"/>
      <family val="2"/>
    </font>
    <font>
      <b/>
      <sz val="10"/>
      <color theme="0"/>
      <name val="Trebuchet MS"/>
      <family val="2"/>
    </font>
    <font>
      <sz val="11"/>
      <color theme="1"/>
      <name val="Calibri"/>
      <family val="2"/>
      <scheme val="minor"/>
    </font>
    <font>
      <sz val="10"/>
      <color theme="1"/>
      <name val="Calibri"/>
      <family val="2"/>
      <scheme val="minor"/>
    </font>
    <font>
      <b/>
      <sz val="12"/>
      <color theme="0"/>
      <name val="Calibri"/>
      <family val="2"/>
      <scheme val="minor"/>
    </font>
    <font>
      <b/>
      <sz val="10"/>
      <color theme="3"/>
      <name val="Calibri"/>
      <family val="2"/>
      <scheme val="minor"/>
    </font>
    <font>
      <b/>
      <sz val="10"/>
      <color theme="6"/>
      <name val="Trebuchet MS"/>
      <family val="2"/>
    </font>
    <font>
      <b/>
      <sz val="11"/>
      <color theme="1"/>
      <name val="Trebuchet MS"/>
      <family val="2"/>
    </font>
    <font>
      <sz val="9"/>
      <color theme="1"/>
      <name val="Calibri"/>
      <family val="2"/>
      <scheme val="minor"/>
    </font>
    <font>
      <sz val="9"/>
      <name val="Calibri"/>
      <family val="2"/>
      <scheme val="minor"/>
    </font>
    <font>
      <sz val="10"/>
      <name val="Trebuchet MS"/>
      <family val="2"/>
    </font>
    <font>
      <b/>
      <sz val="10"/>
      <color theme="1"/>
      <name val="Trebuchet MS"/>
      <family val="2"/>
    </font>
    <font>
      <sz val="11"/>
      <color theme="0"/>
      <name val="Calibri"/>
      <family val="2"/>
      <scheme val="minor"/>
    </font>
    <font>
      <sz val="11"/>
      <color theme="0"/>
      <name val="Trebuchet MS"/>
      <family val="2"/>
    </font>
    <font>
      <b/>
      <sz val="11"/>
      <color theme="1"/>
      <name val="Calibri"/>
      <family val="2"/>
      <scheme val="minor"/>
    </font>
    <font>
      <sz val="11"/>
      <name val="Arial"/>
      <family val="2"/>
    </font>
    <font>
      <sz val="11"/>
      <color rgb="FF6E6259"/>
      <name val="Arial"/>
      <family val="2"/>
    </font>
    <font>
      <b/>
      <sz val="10"/>
      <color rgb="FF6E6259"/>
      <name val="Arial"/>
      <family val="2"/>
    </font>
    <font>
      <b/>
      <sz val="14"/>
      <color rgb="FFFC8500"/>
      <name val="Arial"/>
      <family val="2"/>
    </font>
    <font>
      <sz val="10"/>
      <color theme="1"/>
      <name val="Arial"/>
      <family val="2"/>
    </font>
    <font>
      <sz val="11"/>
      <color theme="1"/>
      <name val="Arial"/>
      <family val="2"/>
    </font>
    <font>
      <sz val="32"/>
      <color theme="1"/>
      <name val="Arial"/>
      <family val="2"/>
    </font>
    <font>
      <b/>
      <u/>
      <sz val="10"/>
      <color theme="1"/>
      <name val="Arial"/>
      <family val="2"/>
    </font>
    <font>
      <b/>
      <sz val="32"/>
      <color theme="1"/>
      <name val="Arial"/>
      <family val="2"/>
    </font>
    <font>
      <b/>
      <sz val="10.5"/>
      <color theme="6"/>
      <name val="Arial"/>
      <family val="2"/>
    </font>
    <font>
      <sz val="10.5"/>
      <color theme="1"/>
      <name val="Arial"/>
      <family val="2"/>
    </font>
    <font>
      <b/>
      <sz val="12"/>
      <color theme="0"/>
      <name val="Arial"/>
      <family val="2"/>
    </font>
    <font>
      <b/>
      <sz val="14"/>
      <color theme="0"/>
      <name val="Arial"/>
      <family val="2"/>
    </font>
    <font>
      <sz val="14"/>
      <color theme="1"/>
      <name val="Arial"/>
      <family val="2"/>
    </font>
    <font>
      <sz val="9"/>
      <name val="Arial"/>
      <family val="2"/>
    </font>
    <font>
      <sz val="9"/>
      <color theme="0"/>
      <name val="Arial"/>
      <family val="2"/>
    </font>
    <font>
      <b/>
      <sz val="10"/>
      <color theme="3"/>
      <name val="Arial"/>
      <family val="2"/>
    </font>
    <font>
      <sz val="9"/>
      <color theme="1"/>
      <name val="Arial"/>
      <family val="2"/>
    </font>
    <font>
      <b/>
      <sz val="10"/>
      <color theme="1"/>
      <name val="Arial"/>
      <family val="2"/>
    </font>
    <font>
      <b/>
      <sz val="11"/>
      <color theme="0"/>
      <name val="Arial"/>
      <family val="2"/>
    </font>
    <font>
      <sz val="14"/>
      <name val="Arial"/>
      <family val="2"/>
    </font>
    <font>
      <sz val="11"/>
      <color theme="0"/>
      <name val="Arial"/>
      <family val="2"/>
    </font>
    <font>
      <b/>
      <sz val="20"/>
      <color theme="1"/>
      <name val="Arial"/>
      <family val="2"/>
    </font>
    <font>
      <b/>
      <sz val="10"/>
      <color theme="0"/>
      <name val="Arial"/>
      <family val="2"/>
    </font>
    <font>
      <b/>
      <sz val="11"/>
      <color theme="1"/>
      <name val="Arial"/>
      <family val="2"/>
    </font>
    <font>
      <sz val="14"/>
      <color theme="0"/>
      <name val="Arial"/>
      <family val="2"/>
    </font>
    <font>
      <sz val="10"/>
      <color theme="6"/>
      <name val="Arial"/>
      <family val="2"/>
    </font>
    <font>
      <b/>
      <sz val="10"/>
      <name val="Arial"/>
      <family val="2"/>
    </font>
    <font>
      <sz val="9"/>
      <color theme="6"/>
      <name val="Arial"/>
      <family val="2"/>
    </font>
    <font>
      <sz val="10"/>
      <color rgb="FF807F83"/>
      <name val="Arial"/>
      <family val="2"/>
    </font>
    <font>
      <sz val="11"/>
      <color rgb="FF807F83"/>
      <name val="Arial"/>
      <family val="2"/>
    </font>
    <font>
      <i/>
      <sz val="14"/>
      <name val="Arial"/>
      <family val="2"/>
    </font>
    <font>
      <sz val="11"/>
      <color rgb="FFFF0000"/>
      <name val="Arial"/>
      <family val="2"/>
    </font>
    <font>
      <sz val="9"/>
      <color rgb="FFFF0000"/>
      <name val="Arial"/>
      <family val="2"/>
    </font>
    <font>
      <sz val="8"/>
      <name val="Arial"/>
      <family val="2"/>
    </font>
    <font>
      <sz val="8"/>
      <color theme="1"/>
      <name val="Arial"/>
      <family val="2"/>
    </font>
    <font>
      <b/>
      <sz val="8"/>
      <color theme="6"/>
      <name val="Arial"/>
      <family val="2"/>
    </font>
    <font>
      <sz val="8"/>
      <color theme="6"/>
      <name val="Arial"/>
      <family val="2"/>
    </font>
    <font>
      <b/>
      <u/>
      <sz val="11"/>
      <color theme="1"/>
      <name val="Arial"/>
      <family val="2"/>
    </font>
    <font>
      <sz val="9.5"/>
      <color theme="1"/>
      <name val="Arial"/>
      <family val="2"/>
    </font>
    <font>
      <b/>
      <sz val="9"/>
      <color theme="6"/>
      <name val="Arial"/>
      <family val="2"/>
    </font>
    <font>
      <sz val="8"/>
      <color theme="0"/>
      <name val="Arial"/>
      <family val="2"/>
    </font>
    <font>
      <b/>
      <sz val="9"/>
      <color theme="0"/>
      <name val="Arial"/>
      <family val="2"/>
    </font>
    <font>
      <sz val="10.5"/>
      <color theme="0"/>
      <name val="Arial"/>
      <family val="2"/>
    </font>
    <font>
      <b/>
      <sz val="14"/>
      <color theme="1"/>
      <name val="Arial"/>
      <family val="2"/>
    </font>
    <font>
      <b/>
      <sz val="11"/>
      <color theme="6"/>
      <name val="Arial"/>
      <family val="2"/>
    </font>
    <font>
      <i/>
      <sz val="10"/>
      <name val="Arial"/>
      <family val="2"/>
    </font>
    <font>
      <b/>
      <sz val="10.5"/>
      <color theme="0"/>
      <name val="Arial"/>
      <family val="2"/>
    </font>
    <font>
      <sz val="11"/>
      <color theme="3" tint="0.79998168889431442"/>
      <name val="Arial"/>
      <family val="2"/>
    </font>
    <font>
      <sz val="10"/>
      <color theme="0"/>
      <name val="Arial"/>
      <family val="2"/>
    </font>
    <font>
      <sz val="9.5"/>
      <name val="Arial"/>
      <family val="2"/>
    </font>
    <font>
      <b/>
      <sz val="9.5"/>
      <name val="Arial"/>
      <family val="2"/>
    </font>
    <font>
      <b/>
      <sz val="10"/>
      <color rgb="FFFC8500"/>
      <name val="Arial"/>
      <family val="2"/>
    </font>
    <font>
      <b/>
      <u/>
      <sz val="10"/>
      <color rgb="FFFC8500"/>
      <name val="Arial"/>
      <family val="2"/>
    </font>
    <font>
      <b/>
      <sz val="11"/>
      <color rgb="FFFC8500"/>
      <name val="Arial"/>
      <family val="2"/>
    </font>
    <font>
      <b/>
      <sz val="14"/>
      <color rgb="FF6E6259"/>
      <name val="Arial"/>
      <family val="2"/>
    </font>
    <font>
      <sz val="9.5"/>
      <color theme="0"/>
      <name val="Arial"/>
      <family val="2"/>
    </font>
    <font>
      <sz val="11"/>
      <color theme="6"/>
      <name val="Arial"/>
      <family val="2"/>
    </font>
    <font>
      <sz val="14"/>
      <color rgb="FFFC8500"/>
      <name val="Arial"/>
      <family val="2"/>
    </font>
    <font>
      <sz val="14"/>
      <color rgb="FF6E6259"/>
      <name val="Arial"/>
      <family val="2"/>
    </font>
    <font>
      <sz val="10"/>
      <color rgb="FF6E6259"/>
      <name val="Arial"/>
      <family val="2"/>
    </font>
  </fonts>
  <fills count="1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bgColor indexed="64"/>
      </patternFill>
    </fill>
    <fill>
      <patternFill patternType="solid">
        <fgColor theme="5"/>
        <bgColor indexed="64"/>
      </patternFill>
    </fill>
    <fill>
      <patternFill patternType="solid">
        <fgColor rgb="FFF5F1F0"/>
        <bgColor indexed="64"/>
      </patternFill>
    </fill>
    <fill>
      <patternFill patternType="solid">
        <fgColor rgb="FF6E6259"/>
        <bgColor indexed="64"/>
      </patternFill>
    </fill>
    <fill>
      <patternFill patternType="solid">
        <fgColor rgb="FFFC8500"/>
        <bgColor indexed="64"/>
      </patternFill>
    </fill>
  </fills>
  <borders count="7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style="double">
        <color theme="6"/>
      </left>
      <right/>
      <top style="double">
        <color theme="6"/>
      </top>
      <bottom/>
      <diagonal/>
    </border>
    <border>
      <left/>
      <right/>
      <top style="double">
        <color theme="6"/>
      </top>
      <bottom/>
      <diagonal/>
    </border>
    <border>
      <left/>
      <right style="double">
        <color theme="6"/>
      </right>
      <top style="double">
        <color theme="6"/>
      </top>
      <bottom/>
      <diagonal/>
    </border>
    <border>
      <left style="double">
        <color theme="6"/>
      </left>
      <right/>
      <top/>
      <bottom/>
      <diagonal/>
    </border>
    <border>
      <left/>
      <right style="double">
        <color theme="6"/>
      </right>
      <top/>
      <bottom/>
      <diagonal/>
    </border>
    <border>
      <left style="double">
        <color theme="6"/>
      </left>
      <right/>
      <top/>
      <bottom style="double">
        <color theme="6"/>
      </bottom>
      <diagonal/>
    </border>
    <border>
      <left/>
      <right/>
      <top/>
      <bottom style="double">
        <color theme="6"/>
      </bottom>
      <diagonal/>
    </border>
    <border>
      <left/>
      <right style="double">
        <color theme="6"/>
      </right>
      <top/>
      <bottom style="double">
        <color theme="6"/>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bottom style="thin">
        <color indexed="64"/>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5117038483843"/>
      </left>
      <right/>
      <top style="thin">
        <color theme="3" tint="0.79995117038483843"/>
      </top>
      <bottom style="thin">
        <color theme="3" tint="0.79995117038483843"/>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auto="1"/>
      </left>
      <right style="double">
        <color auto="1"/>
      </right>
      <top/>
      <bottom/>
      <diagonal/>
    </border>
    <border>
      <left style="thin">
        <color theme="3" tint="0.79998168889431442"/>
      </left>
      <right style="thin">
        <color auto="1"/>
      </right>
      <top style="thin">
        <color auto="1"/>
      </top>
      <bottom style="thin">
        <color auto="1"/>
      </bottom>
      <diagonal/>
    </border>
    <border>
      <left/>
      <right style="thin">
        <color theme="0"/>
      </right>
      <top style="thin">
        <color theme="0"/>
      </top>
      <bottom style="thin">
        <color theme="0"/>
      </bottom>
      <diagonal/>
    </border>
    <border>
      <left/>
      <right/>
      <top style="thin">
        <color theme="3" tint="0.79998168889431442"/>
      </top>
      <bottom style="thin">
        <color theme="3" tint="0.79998168889431442"/>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right/>
      <top style="thin">
        <color auto="1"/>
      </top>
      <bottom style="double">
        <color auto="1"/>
      </bottom>
      <diagonal/>
    </border>
    <border>
      <left/>
      <right style="thin">
        <color theme="3" tint="0.79995117038483843"/>
      </right>
      <top style="thin">
        <color theme="3" tint="0.79998168889431442"/>
      </top>
      <bottom style="thin">
        <color theme="3" tint="0.79998168889431442"/>
      </bottom>
      <diagonal/>
    </border>
    <border>
      <left/>
      <right style="thin">
        <color theme="3" tint="0.79998168889431442"/>
      </right>
      <top style="thin">
        <color auto="1"/>
      </top>
      <bottom style="double">
        <color auto="1"/>
      </bottom>
      <diagonal/>
    </border>
    <border>
      <left/>
      <right style="thin">
        <color theme="3" tint="0.79998168889431442"/>
      </right>
      <top style="thin">
        <color auto="1"/>
      </top>
      <bottom style="thin">
        <color indexed="64"/>
      </bottom>
      <diagonal/>
    </border>
    <border diagonalUp="1">
      <left style="thin">
        <color auto="1"/>
      </left>
      <right/>
      <top style="thin">
        <color theme="0"/>
      </top>
      <bottom/>
      <diagonal style="thin">
        <color theme="0"/>
      </diagonal>
    </border>
    <border diagonalUp="1">
      <left style="thin">
        <color auto="1"/>
      </left>
      <right/>
      <top/>
      <bottom/>
      <diagonal style="thin">
        <color theme="0"/>
      </diagonal>
    </border>
    <border diagonalUp="1">
      <left style="thin">
        <color auto="1"/>
      </left>
      <right/>
      <top/>
      <bottom style="thin">
        <color theme="0"/>
      </bottom>
      <diagonal style="thin">
        <color theme="0"/>
      </diagonal>
    </border>
    <border>
      <left/>
      <right style="thin">
        <color auto="1"/>
      </right>
      <top/>
      <bottom/>
      <diagonal/>
    </border>
    <border>
      <left style="thin">
        <color auto="1"/>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2065187536243"/>
      </top>
      <bottom style="thin">
        <color theme="3" tint="0.79992065187536243"/>
      </bottom>
      <diagonal/>
    </border>
    <border>
      <left style="thin">
        <color theme="3" tint="0.79998168889431442"/>
      </left>
      <right/>
      <top style="thin">
        <color theme="3" tint="0.79995117038483843"/>
      </top>
      <bottom style="thin">
        <color theme="3" tint="0.79992065187536243"/>
      </bottom>
      <diagonal/>
    </border>
    <border>
      <left style="thin">
        <color theme="3" tint="0.79998168889431442"/>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style="thin">
        <color theme="3"/>
      </left>
      <right/>
      <top style="thin">
        <color theme="3"/>
      </top>
      <bottom style="thin">
        <color theme="3"/>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top style="thin">
        <color auto="1"/>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2" borderId="0"/>
    <xf numFmtId="0" fontId="6" fillId="0" borderId="0"/>
    <xf numFmtId="44" fontId="21" fillId="0" borderId="0" applyFont="0" applyFill="0" applyBorder="0" applyAlignment="0" applyProtection="0"/>
    <xf numFmtId="0" fontId="6" fillId="0" borderId="0"/>
  </cellStyleXfs>
  <cellXfs count="1302">
    <xf numFmtId="0" fontId="0" fillId="0" borderId="0" xfId="0"/>
    <xf numFmtId="0" fontId="1" fillId="2" borderId="0" xfId="0" applyFont="1" applyFill="1"/>
    <xf numFmtId="0" fontId="1" fillId="2" borderId="7" xfId="0" applyFont="1" applyFill="1" applyBorder="1"/>
    <xf numFmtId="0" fontId="1" fillId="2" borderId="0" xfId="0" applyFont="1" applyFill="1" applyBorder="1"/>
    <xf numFmtId="0" fontId="1" fillId="2" borderId="7" xfId="0" applyFont="1" applyFill="1" applyBorder="1" applyAlignment="1">
      <alignment horizontal="center" vertical="center"/>
    </xf>
    <xf numFmtId="0" fontId="4" fillId="2" borderId="0" xfId="0" applyFont="1" applyFill="1" applyBorder="1" applyAlignment="1">
      <alignment horizontal="left" vertical="top" indent="6"/>
    </xf>
    <xf numFmtId="0" fontId="1" fillId="2" borderId="0" xfId="0" applyFont="1" applyFill="1" applyBorder="1" applyAlignment="1">
      <alignment horizontal="left" indent="1"/>
    </xf>
    <xf numFmtId="0" fontId="7" fillId="2" borderId="0" xfId="0" applyFont="1" applyFill="1" applyBorder="1" applyAlignment="1">
      <alignment horizontal="left" vertical="top" indent="7"/>
    </xf>
    <xf numFmtId="0" fontId="1" fillId="2" borderId="16" xfId="0" applyFont="1" applyFill="1" applyBorder="1"/>
    <xf numFmtId="14" fontId="13" fillId="2" borderId="0" xfId="0" applyNumberFormat="1" applyFont="1" applyFill="1"/>
    <xf numFmtId="0" fontId="10"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0" fontId="8" fillId="2" borderId="17" xfId="0" applyFont="1" applyFill="1" applyBorder="1" applyAlignment="1">
      <alignment vertical="center"/>
    </xf>
    <xf numFmtId="0" fontId="1" fillId="2" borderId="17" xfId="0" applyFont="1" applyFill="1" applyBorder="1" applyAlignment="1">
      <alignment vertical="top" wrapText="1"/>
    </xf>
    <xf numFmtId="0" fontId="1" fillId="2" borderId="17" xfId="0" applyFont="1" applyFill="1" applyBorder="1"/>
    <xf numFmtId="0" fontId="11" fillId="2" borderId="17" xfId="0" applyFont="1" applyFill="1" applyBorder="1" applyAlignment="1">
      <alignment vertical="center"/>
    </xf>
    <xf numFmtId="0" fontId="3" fillId="2" borderId="17" xfId="0" applyFont="1" applyFill="1" applyBorder="1" applyAlignment="1"/>
    <xf numFmtId="0" fontId="3" fillId="2" borderId="17" xfId="0" applyFont="1" applyFill="1" applyBorder="1" applyAlignment="1">
      <alignment vertical="center"/>
    </xf>
    <xf numFmtId="14" fontId="1" fillId="2" borderId="0" xfId="0" applyNumberFormat="1" applyFont="1" applyFill="1"/>
    <xf numFmtId="0" fontId="9"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0" fontId="22" fillId="2" borderId="0" xfId="0" applyFont="1" applyFill="1"/>
    <xf numFmtId="0" fontId="22" fillId="2" borderId="0" xfId="0" applyFont="1" applyFill="1" applyAlignment="1">
      <alignment wrapText="1"/>
    </xf>
    <xf numFmtId="0" fontId="22" fillId="2" borderId="1" xfId="0" applyFont="1" applyFill="1" applyBorder="1"/>
    <xf numFmtId="0" fontId="22" fillId="2" borderId="1" xfId="0" applyFont="1" applyFill="1" applyBorder="1" applyAlignment="1">
      <alignment wrapText="1"/>
    </xf>
    <xf numFmtId="0" fontId="9" fillId="2" borderId="0" xfId="0" applyFont="1" applyFill="1"/>
    <xf numFmtId="0" fontId="20" fillId="2" borderId="0" xfId="0" applyFont="1" applyFill="1" applyBorder="1" applyAlignment="1">
      <alignment horizontal="left" vertical="center" indent="1"/>
    </xf>
    <xf numFmtId="0" fontId="10" fillId="2" borderId="0" xfId="0" applyFont="1" applyFill="1" applyAlignment="1">
      <alignment horizontal="left" indent="1"/>
    </xf>
    <xf numFmtId="0" fontId="16" fillId="7" borderId="2" xfId="0" applyFont="1" applyFill="1" applyBorder="1" applyAlignment="1">
      <alignment horizontal="left" vertical="center" wrapText="1" indent="1"/>
    </xf>
    <xf numFmtId="164" fontId="10" fillId="2" borderId="2" xfId="0" applyNumberFormat="1" applyFont="1" applyFill="1" applyBorder="1" applyAlignment="1" applyProtection="1">
      <alignment horizontal="center" vertical="center" wrapText="1"/>
      <protection hidden="1"/>
    </xf>
    <xf numFmtId="164" fontId="10" fillId="2" borderId="2" xfId="3"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0" fillId="2" borderId="22" xfId="0" applyFont="1" applyFill="1" applyBorder="1" applyAlignment="1">
      <alignment horizontal="left" vertical="center" indent="1"/>
    </xf>
    <xf numFmtId="0" fontId="22" fillId="2" borderId="7" xfId="0" applyFont="1" applyFill="1" applyBorder="1"/>
    <xf numFmtId="0" fontId="22" fillId="2" borderId="17" xfId="0" applyFont="1" applyFill="1" applyBorder="1"/>
    <xf numFmtId="0" fontId="22" fillId="2" borderId="19" xfId="0" applyFont="1" applyFill="1" applyBorder="1"/>
    <xf numFmtId="0" fontId="22" fillId="2" borderId="20" xfId="0" applyFont="1" applyFill="1" applyBorder="1"/>
    <xf numFmtId="0" fontId="16" fillId="7" borderId="2" xfId="0" applyFont="1" applyFill="1" applyBorder="1" applyAlignment="1">
      <alignment horizontal="left" vertical="center" indent="1"/>
    </xf>
    <xf numFmtId="0" fontId="22" fillId="2" borderId="29" xfId="0" applyFont="1" applyFill="1" applyBorder="1" applyAlignment="1">
      <alignment horizontal="left" vertical="center"/>
    </xf>
    <xf numFmtId="0" fontId="22" fillId="2" borderId="29" xfId="0" applyFont="1" applyFill="1" applyBorder="1" applyAlignment="1" applyProtection="1">
      <alignment horizontal="left" vertical="center"/>
      <protection hidden="1"/>
    </xf>
    <xf numFmtId="0" fontId="0" fillId="2" borderId="29" xfId="0" applyFill="1" applyBorder="1" applyAlignment="1" applyProtection="1">
      <alignment horizontal="left" vertical="center"/>
      <protection hidden="1"/>
    </xf>
    <xf numFmtId="164" fontId="22" fillId="2" borderId="29" xfId="0" applyNumberFormat="1" applyFont="1" applyFill="1" applyBorder="1" applyAlignment="1">
      <alignment horizontal="center" vertical="center"/>
    </xf>
    <xf numFmtId="0" fontId="22" fillId="2" borderId="29" xfId="0" applyFont="1" applyFill="1" applyBorder="1" applyAlignment="1">
      <alignment horizontal="center" vertical="center"/>
    </xf>
    <xf numFmtId="0" fontId="9" fillId="2" borderId="2" xfId="0" applyFont="1" applyFill="1" applyBorder="1" applyAlignment="1" applyProtection="1">
      <alignment vertical="center" wrapText="1"/>
      <protection locked="0"/>
    </xf>
    <xf numFmtId="0" fontId="9" fillId="5" borderId="2" xfId="0" applyFont="1" applyFill="1" applyBorder="1" applyAlignment="1" applyProtection="1">
      <alignment horizontal="left" vertical="center" wrapText="1"/>
      <protection locked="0"/>
    </xf>
    <xf numFmtId="0" fontId="9" fillId="5" borderId="0" xfId="0" applyFont="1" applyFill="1"/>
    <xf numFmtId="0" fontId="9" fillId="2" borderId="2" xfId="0" applyFont="1" applyFill="1" applyBorder="1" applyAlignment="1" applyProtection="1">
      <alignment horizontal="center" vertical="center" wrapText="1"/>
      <protection locked="0"/>
    </xf>
    <xf numFmtId="0" fontId="9" fillId="2" borderId="0" xfId="0" applyFont="1" applyFill="1" applyBorder="1" applyAlignment="1" applyProtection="1">
      <alignment vertical="center"/>
      <protection locked="0"/>
    </xf>
    <xf numFmtId="0" fontId="1" fillId="2" borderId="0" xfId="0" applyFont="1" applyFill="1" applyBorder="1" applyProtection="1">
      <protection locked="0"/>
    </xf>
    <xf numFmtId="0" fontId="0" fillId="2" borderId="0" xfId="0" applyFill="1" applyProtection="1">
      <protection locked="0"/>
    </xf>
    <xf numFmtId="0" fontId="4" fillId="2" borderId="0" xfId="0" applyFont="1" applyFill="1" applyBorder="1" applyAlignment="1" applyProtection="1">
      <alignment horizontal="left" vertical="top" indent="10"/>
      <protection locked="0"/>
    </xf>
    <xf numFmtId="0" fontId="1" fillId="2" borderId="0" xfId="0" applyFont="1" applyFill="1" applyBorder="1" applyAlignment="1" applyProtection="1">
      <alignment horizontal="left" indent="1"/>
      <protection locked="0"/>
    </xf>
    <xf numFmtId="0" fontId="7" fillId="2" borderId="0" xfId="0" applyFont="1" applyFill="1" applyBorder="1" applyAlignment="1" applyProtection="1">
      <alignment horizontal="left" vertical="top" indent="10"/>
      <protection locked="0"/>
    </xf>
    <xf numFmtId="14" fontId="12" fillId="2" borderId="0" xfId="0" applyNumberFormat="1" applyFont="1" applyFill="1" applyBorder="1" applyProtection="1">
      <protection locked="0"/>
    </xf>
    <xf numFmtId="0" fontId="17" fillId="2" borderId="0" xfId="0" applyFont="1" applyFill="1" applyBorder="1" applyAlignment="1" applyProtection="1">
      <alignment horizontal="left"/>
      <protection locked="0"/>
    </xf>
    <xf numFmtId="0" fontId="17" fillId="2" borderId="0" xfId="0" applyFont="1" applyFill="1" applyBorder="1" applyProtection="1">
      <protection locked="0"/>
    </xf>
    <xf numFmtId="0" fontId="17" fillId="2" borderId="0" xfId="0" applyFont="1" applyFill="1" applyBorder="1" applyAlignment="1" applyProtection="1">
      <alignment horizontal="left" vertical="top" wrapText="1" indent="7"/>
      <protection locked="0"/>
    </xf>
    <xf numFmtId="0" fontId="17" fillId="2" borderId="0" xfId="0" applyFont="1" applyFill="1" applyBorder="1" applyAlignment="1" applyProtection="1">
      <alignment vertical="top" wrapText="1"/>
      <protection locked="0"/>
    </xf>
    <xf numFmtId="0" fontId="9" fillId="2" borderId="0" xfId="0" applyFont="1" applyFill="1" applyBorder="1" applyProtection="1">
      <protection locked="0"/>
    </xf>
    <xf numFmtId="0" fontId="27" fillId="2" borderId="0" xfId="0" applyFont="1" applyFill="1" applyProtection="1">
      <protection locked="0"/>
    </xf>
    <xf numFmtId="0" fontId="9" fillId="2" borderId="0"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protection locked="0"/>
    </xf>
    <xf numFmtId="164" fontId="0" fillId="2" borderId="0" xfId="0" applyNumberFormat="1" applyFill="1" applyProtection="1">
      <protection locked="0"/>
    </xf>
    <xf numFmtId="1" fontId="0" fillId="2" borderId="0" xfId="0" applyNumberFormat="1" applyFill="1" applyProtection="1">
      <protection locked="0"/>
    </xf>
    <xf numFmtId="0" fontId="9" fillId="2" borderId="0" xfId="0" applyFont="1" applyFill="1" applyBorder="1" applyAlignment="1" applyProtection="1">
      <alignment horizontal="center"/>
      <protection locked="0"/>
    </xf>
    <xf numFmtId="0" fontId="15" fillId="2" borderId="0" xfId="0" applyFont="1" applyFill="1" applyBorder="1" applyAlignment="1" applyProtection="1">
      <alignment horizontal="right"/>
      <protection locked="0"/>
    </xf>
    <xf numFmtId="164" fontId="14" fillId="4" borderId="2" xfId="0" applyNumberFormat="1" applyFont="1" applyFill="1" applyBorder="1" applyAlignment="1" applyProtection="1">
      <alignment horizontal="center"/>
      <protection locked="0"/>
    </xf>
    <xf numFmtId="0" fontId="27" fillId="2" borderId="0" xfId="0" applyFont="1" applyFill="1" applyBorder="1" applyProtection="1">
      <protection locked="0"/>
    </xf>
    <xf numFmtId="0" fontId="9" fillId="2" borderId="0" xfId="0" applyFont="1" applyFill="1" applyProtection="1">
      <protection locked="0"/>
    </xf>
    <xf numFmtId="0" fontId="9" fillId="4" borderId="2" xfId="0" applyFont="1" applyFill="1" applyBorder="1" applyAlignment="1" applyProtection="1">
      <alignment horizontal="left" vertical="center" wrapText="1" indent="1"/>
      <protection locked="0"/>
    </xf>
    <xf numFmtId="0" fontId="31" fillId="2" borderId="0" xfId="0" applyFont="1" applyFill="1" applyProtection="1">
      <protection locked="0"/>
    </xf>
    <xf numFmtId="0" fontId="9" fillId="2" borderId="0" xfId="0" applyFont="1" applyFill="1" applyBorder="1" applyAlignment="1" applyProtection="1">
      <alignment horizontal="left" vertical="center" wrapText="1" indent="1"/>
      <protection locked="0"/>
    </xf>
    <xf numFmtId="0" fontId="9" fillId="2" borderId="0" xfId="0" applyFont="1" applyFill="1" applyAlignment="1" applyProtection="1">
      <alignment horizontal="center"/>
      <protection locked="0"/>
    </xf>
    <xf numFmtId="164" fontId="9" fillId="2" borderId="0" xfId="0" applyNumberFormat="1" applyFont="1" applyFill="1" applyBorder="1" applyAlignment="1" applyProtection="1">
      <alignment horizontal="left" vertical="center" indent="1"/>
      <protection locked="0"/>
    </xf>
    <xf numFmtId="0" fontId="15" fillId="2" borderId="0" xfId="0" applyFont="1" applyFill="1" applyAlignment="1" applyProtection="1">
      <alignment horizontal="right" indent="1"/>
      <protection locked="0"/>
    </xf>
    <xf numFmtId="164" fontId="14" fillId="8" borderId="2" xfId="0" applyNumberFormat="1" applyFont="1" applyFill="1" applyBorder="1" applyAlignment="1" applyProtection="1">
      <alignment horizontal="center" vertical="center"/>
      <protection locked="0"/>
    </xf>
    <xf numFmtId="164" fontId="14" fillId="2" borderId="0" xfId="0" applyNumberFormat="1" applyFont="1" applyFill="1" applyBorder="1" applyAlignment="1" applyProtection="1">
      <alignment horizontal="center" vertical="center"/>
      <protection locked="0"/>
    </xf>
    <xf numFmtId="0" fontId="27" fillId="2" borderId="0" xfId="0" applyFont="1" applyFill="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protection locked="0"/>
    </xf>
    <xf numFmtId="164" fontId="9" fillId="2" borderId="2" xfId="0" applyNumberFormat="1" applyFont="1" applyFill="1" applyBorder="1" applyAlignment="1" applyProtection="1">
      <alignment horizontal="center"/>
      <protection locked="0"/>
    </xf>
    <xf numFmtId="164" fontId="9" fillId="2" borderId="32" xfId="0" applyNumberFormat="1" applyFont="1" applyFill="1" applyBorder="1" applyAlignment="1" applyProtection="1">
      <alignment horizontal="left" vertical="center" indent="2"/>
      <protection locked="0"/>
    </xf>
    <xf numFmtId="165" fontId="9" fillId="2" borderId="40" xfId="0" applyNumberFormat="1" applyFont="1" applyFill="1" applyBorder="1" applyAlignment="1" applyProtection="1">
      <alignment vertical="center"/>
      <protection locked="0"/>
    </xf>
    <xf numFmtId="165" fontId="9" fillId="2" borderId="49" xfId="0" applyNumberFormat="1" applyFont="1" applyFill="1" applyBorder="1" applyAlignment="1" applyProtection="1">
      <alignment vertical="center"/>
      <protection locked="0"/>
    </xf>
    <xf numFmtId="165" fontId="9" fillId="2" borderId="50" xfId="0" applyNumberFormat="1" applyFont="1" applyFill="1" applyBorder="1" applyAlignment="1" applyProtection="1">
      <alignment vertical="center"/>
      <protection locked="0"/>
    </xf>
    <xf numFmtId="165" fontId="9" fillId="2" borderId="52" xfId="0" applyNumberFormat="1" applyFont="1" applyFill="1" applyBorder="1" applyAlignment="1" applyProtection="1">
      <alignment vertical="center"/>
      <protection locked="0"/>
    </xf>
    <xf numFmtId="0" fontId="15" fillId="2" borderId="0" xfId="0" applyFont="1" applyFill="1" applyAlignment="1" applyProtection="1">
      <alignment horizontal="right"/>
      <protection locked="0"/>
    </xf>
    <xf numFmtId="0" fontId="9" fillId="2" borderId="0" xfId="0" applyFont="1" applyFill="1" applyAlignment="1" applyProtection="1">
      <alignment horizontal="right"/>
      <protection locked="0"/>
    </xf>
    <xf numFmtId="0" fontId="10" fillId="4" borderId="2"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5" fontId="9" fillId="2" borderId="0" xfId="0" applyNumberFormat="1" applyFont="1" applyFill="1" applyBorder="1" applyAlignment="1" applyProtection="1">
      <alignment horizontal="center" vertical="center"/>
      <protection locked="0"/>
    </xf>
    <xf numFmtId="164" fontId="10" fillId="2" borderId="2" xfId="0" applyNumberFormat="1" applyFont="1" applyFill="1" applyBorder="1" applyAlignment="1" applyProtection="1">
      <alignment horizontal="center" vertical="center" wrapText="1"/>
      <protection locked="0"/>
    </xf>
    <xf numFmtId="164" fontId="27" fillId="2" borderId="2" xfId="0"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center" vertical="center" wrapText="1"/>
      <protection locked="0"/>
    </xf>
    <xf numFmtId="0" fontId="17" fillId="2" borderId="0" xfId="0" applyFont="1" applyFill="1" applyAlignment="1" applyProtection="1">
      <alignment vertical="top" wrapText="1"/>
      <protection locked="0"/>
    </xf>
    <xf numFmtId="0" fontId="17" fillId="2" borderId="0" xfId="0" applyFont="1" applyFill="1" applyProtection="1">
      <protection locked="0"/>
    </xf>
    <xf numFmtId="0" fontId="1" fillId="2" borderId="0" xfId="0" applyFont="1" applyFill="1" applyProtection="1">
      <protection locked="0"/>
    </xf>
    <xf numFmtId="0" fontId="22" fillId="2" borderId="0" xfId="0" applyFont="1" applyFill="1" applyProtection="1">
      <protection locked="0"/>
    </xf>
    <xf numFmtId="164" fontId="15" fillId="2" borderId="0" xfId="0" applyNumberFormat="1" applyFont="1" applyFill="1" applyProtection="1">
      <protection locked="0"/>
    </xf>
    <xf numFmtId="0" fontId="26" fillId="2" borderId="0" xfId="0" applyFont="1" applyFill="1" applyProtection="1">
      <protection locked="0"/>
    </xf>
    <xf numFmtId="0" fontId="1" fillId="2" borderId="0" xfId="0" applyFont="1" applyFill="1" applyBorder="1" applyAlignment="1" applyProtection="1">
      <alignment horizontal="left" vertical="top" wrapText="1" indent="1"/>
      <protection locked="0"/>
    </xf>
    <xf numFmtId="0" fontId="0" fillId="2" borderId="0" xfId="0" applyFill="1" applyAlignment="1" applyProtection="1">
      <alignment horizontal="right"/>
      <protection locked="0"/>
    </xf>
    <xf numFmtId="0" fontId="0" fillId="2" borderId="0" xfId="0" applyFill="1" applyAlignment="1" applyProtection="1">
      <alignment horizontal="center"/>
      <protection locked="0"/>
    </xf>
    <xf numFmtId="0" fontId="0" fillId="2" borderId="2" xfId="0" applyFill="1" applyBorder="1" applyProtection="1">
      <protection locked="0"/>
    </xf>
    <xf numFmtId="2" fontId="0" fillId="2" borderId="0" xfId="0" applyNumberFormat="1" applyFill="1" applyProtection="1">
      <protection locked="0"/>
    </xf>
    <xf numFmtId="164" fontId="9" fillId="2" borderId="32" xfId="0" applyNumberFormat="1"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wrapText="1" indent="1"/>
      <protection locked="0"/>
    </xf>
    <xf numFmtId="164" fontId="9" fillId="2" borderId="40" xfId="0" applyNumberFormat="1" applyFont="1" applyFill="1" applyBorder="1" applyAlignment="1" applyProtection="1">
      <alignment horizontal="center" vertical="center"/>
      <protection locked="0"/>
    </xf>
    <xf numFmtId="164" fontId="9" fillId="2" borderId="3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wrapText="1"/>
      <protection locked="0"/>
    </xf>
    <xf numFmtId="164" fontId="14" fillId="2" borderId="0" xfId="0" applyNumberFormat="1" applyFont="1" applyFill="1" applyBorder="1" applyAlignment="1" applyProtection="1">
      <protection locked="0"/>
    </xf>
    <xf numFmtId="14" fontId="9" fillId="2" borderId="2" xfId="0" applyNumberFormat="1" applyFont="1" applyFill="1" applyBorder="1" applyAlignment="1" applyProtection="1">
      <alignment horizontal="center" vertical="center"/>
      <protection locked="0"/>
    </xf>
    <xf numFmtId="1" fontId="9" fillId="2" borderId="2" xfId="0" applyNumberFormat="1" applyFont="1" applyFill="1" applyBorder="1" applyAlignment="1" applyProtection="1">
      <alignment horizontal="center" vertical="center"/>
      <protection locked="0"/>
    </xf>
    <xf numFmtId="0" fontId="32" fillId="2" borderId="0" xfId="0" applyFont="1" applyFill="1" applyBorder="1" applyProtection="1">
      <protection locked="0"/>
    </xf>
    <xf numFmtId="0" fontId="0" fillId="2" borderId="0" xfId="0" applyFill="1" applyAlignment="1" applyProtection="1">
      <alignment horizontal="left"/>
      <protection locked="0"/>
    </xf>
    <xf numFmtId="0" fontId="1" fillId="2" borderId="0" xfId="0" applyFont="1" applyFill="1" applyBorder="1" applyAlignment="1" applyProtection="1">
      <alignment horizontal="left"/>
      <protection locked="0"/>
    </xf>
    <xf numFmtId="0" fontId="32"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0" xfId="0" applyFill="1" applyAlignment="1" applyProtection="1">
      <alignment horizontal="left" vertical="center"/>
      <protection locked="0"/>
    </xf>
    <xf numFmtId="0" fontId="9" fillId="4"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horizontal="center" vertical="center"/>
      <protection locked="0"/>
    </xf>
    <xf numFmtId="164" fontId="9" fillId="2" borderId="3"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165" fontId="9" fillId="2" borderId="3" xfId="0" applyNumberFormat="1"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wrapText="1"/>
      <protection locked="0"/>
    </xf>
    <xf numFmtId="2" fontId="10" fillId="2" borderId="3" xfId="0" applyNumberFormat="1" applyFont="1" applyFill="1" applyBorder="1" applyAlignment="1" applyProtection="1">
      <alignment horizontal="center" vertical="center"/>
      <protection locked="0"/>
    </xf>
    <xf numFmtId="165" fontId="10" fillId="2" borderId="3" xfId="0" applyNumberFormat="1" applyFont="1" applyFill="1" applyBorder="1" applyAlignment="1" applyProtection="1">
      <alignment horizontal="center"/>
      <protection locked="0"/>
    </xf>
    <xf numFmtId="165" fontId="10" fillId="2" borderId="5"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vertical="center"/>
      <protection locked="0"/>
    </xf>
    <xf numFmtId="0" fontId="27" fillId="2" borderId="2" xfId="0" applyFont="1" applyFill="1" applyBorder="1" applyAlignment="1" applyProtection="1">
      <alignment horizontal="left" vertical="center" indent="1"/>
      <protection locked="0"/>
    </xf>
    <xf numFmtId="164" fontId="14" fillId="4" borderId="3"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locked="0"/>
    </xf>
    <xf numFmtId="164" fontId="9" fillId="2" borderId="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 fontId="9" fillId="2" borderId="3" xfId="0" applyNumberFormat="1" applyFont="1" applyFill="1" applyBorder="1" applyAlignment="1" applyProtection="1">
      <alignment horizontal="center" vertical="center" wrapText="1"/>
      <protection locked="0"/>
    </xf>
    <xf numFmtId="0" fontId="0" fillId="2" borderId="0" xfId="0" applyNumberFormat="1" applyFill="1" applyAlignment="1" applyProtection="1">
      <alignment horizontal="center"/>
      <protection locked="0"/>
    </xf>
    <xf numFmtId="165" fontId="9" fillId="2" borderId="3" xfId="0" applyNumberFormat="1" applyFont="1" applyFill="1" applyBorder="1" applyAlignment="1" applyProtection="1">
      <alignment vertical="center"/>
      <protection locked="0"/>
    </xf>
    <xf numFmtId="0" fontId="17" fillId="2" borderId="0" xfId="0" applyFont="1" applyFill="1" applyBorder="1" applyAlignment="1" applyProtection="1">
      <alignment horizontal="center" wrapText="1"/>
      <protection locked="0"/>
    </xf>
    <xf numFmtId="0" fontId="17" fillId="2" borderId="0" xfId="0" applyFont="1" applyFill="1" applyBorder="1" applyAlignment="1" applyProtection="1">
      <alignment horizontal="center"/>
      <protection locked="0"/>
    </xf>
    <xf numFmtId="1" fontId="9" fillId="2" borderId="0" xfId="0" applyNumberFormat="1" applyFont="1" applyFill="1" applyBorder="1" applyAlignment="1" applyProtection="1">
      <alignment horizontal="center" vertical="center"/>
      <protection locked="0"/>
    </xf>
    <xf numFmtId="165" fontId="10" fillId="2" borderId="0" xfId="0" applyNumberFormat="1" applyFont="1" applyFill="1" applyBorder="1" applyAlignment="1" applyProtection="1">
      <alignment horizontal="center" vertical="center" wrapText="1"/>
      <protection locked="0"/>
    </xf>
    <xf numFmtId="164" fontId="9" fillId="2" borderId="0"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indent="1"/>
      <protection locked="0"/>
    </xf>
    <xf numFmtId="0" fontId="27" fillId="4" borderId="2" xfId="0" applyFont="1" applyFill="1" applyBorder="1" applyAlignment="1" applyProtection="1">
      <alignment horizontal="left" vertical="center" indent="1"/>
      <protection locked="0"/>
    </xf>
    <xf numFmtId="165" fontId="9" fillId="2" borderId="30" xfId="0" applyNumberFormat="1" applyFont="1" applyFill="1" applyBorder="1" applyAlignment="1" applyProtection="1">
      <alignment horizontal="center" vertical="center"/>
      <protection locked="0"/>
    </xf>
    <xf numFmtId="0" fontId="27" fillId="2" borderId="2" xfId="0" applyFont="1" applyFill="1" applyBorder="1" applyAlignment="1" applyProtection="1">
      <alignment horizontal="left" indent="1"/>
      <protection locked="0"/>
    </xf>
    <xf numFmtId="0" fontId="16" fillId="11" borderId="5" xfId="0" applyFont="1" applyFill="1" applyBorder="1" applyAlignment="1" applyProtection="1">
      <protection locked="0"/>
    </xf>
    <xf numFmtId="0" fontId="31" fillId="2" borderId="0" xfId="0" applyFont="1" applyFill="1" applyBorder="1" applyProtection="1">
      <protection locked="0"/>
    </xf>
    <xf numFmtId="0" fontId="0" fillId="2" borderId="0" xfId="0" applyFill="1" applyAlignment="1" applyProtection="1">
      <alignment horizontal="left" indent="1"/>
      <protection locked="0"/>
    </xf>
    <xf numFmtId="0" fontId="27" fillId="2" borderId="0" xfId="0" applyFont="1" applyFill="1" applyAlignment="1" applyProtection="1">
      <alignment horizontal="left" indent="1"/>
      <protection locked="0"/>
    </xf>
    <xf numFmtId="0" fontId="16" fillId="6" borderId="2" xfId="0" applyFont="1" applyFill="1" applyBorder="1" applyAlignment="1" applyProtection="1">
      <alignment horizontal="left" indent="1"/>
      <protection locked="0"/>
    </xf>
    <xf numFmtId="164" fontId="9" fillId="2" borderId="62" xfId="0" applyNumberFormat="1" applyFont="1" applyFill="1" applyBorder="1" applyAlignment="1" applyProtection="1">
      <alignment vertical="center"/>
      <protection locked="0"/>
    </xf>
    <xf numFmtId="164" fontId="9" fillId="2" borderId="61" xfId="0" applyNumberFormat="1" applyFont="1" applyFill="1" applyBorder="1" applyAlignment="1" applyProtection="1">
      <alignment vertical="center"/>
      <protection locked="0"/>
    </xf>
    <xf numFmtId="164" fontId="9" fillId="2" borderId="60" xfId="0" applyNumberFormat="1" applyFont="1" applyFill="1" applyBorder="1" applyAlignment="1" applyProtection="1">
      <alignment vertical="center"/>
      <protection locked="0"/>
    </xf>
    <xf numFmtId="165" fontId="9" fillId="2" borderId="63" xfId="0" applyNumberFormat="1" applyFont="1" applyFill="1" applyBorder="1" applyAlignment="1" applyProtection="1">
      <alignment vertical="center"/>
      <protection locked="0"/>
    </xf>
    <xf numFmtId="164" fontId="14" fillId="2" borderId="32" xfId="0" applyNumberFormat="1" applyFont="1" applyFill="1" applyBorder="1" applyAlignment="1" applyProtection="1">
      <protection locked="0"/>
    </xf>
    <xf numFmtId="0" fontId="1" fillId="2" borderId="0" xfId="0" applyFont="1" applyFill="1" applyBorder="1" applyAlignment="1" applyProtection="1">
      <alignment horizontal="center"/>
      <protection locked="0"/>
    </xf>
    <xf numFmtId="0" fontId="5" fillId="2" borderId="0"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center" vertical="top" wrapText="1"/>
      <protection locked="0"/>
    </xf>
    <xf numFmtId="0" fontId="27" fillId="2" borderId="0" xfId="0" applyFont="1" applyFill="1" applyBorder="1" applyAlignment="1" applyProtection="1">
      <alignment horizontal="center"/>
      <protection locked="0"/>
    </xf>
    <xf numFmtId="0" fontId="9" fillId="2" borderId="32" xfId="0" applyFont="1" applyFill="1" applyBorder="1" applyAlignment="1" applyProtection="1">
      <alignment horizontal="center" vertical="center" wrapText="1"/>
      <protection locked="0"/>
    </xf>
    <xf numFmtId="0" fontId="15"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27" fillId="2" borderId="59" xfId="0" applyFont="1" applyFill="1" applyBorder="1" applyAlignment="1" applyProtection="1">
      <protection locked="0"/>
    </xf>
    <xf numFmtId="0" fontId="16" fillId="6" borderId="2" xfId="0" applyFont="1" applyFill="1" applyBorder="1" applyAlignment="1" applyProtection="1">
      <protection locked="0"/>
    </xf>
    <xf numFmtId="164" fontId="14" fillId="2" borderId="0" xfId="0" applyNumberFormat="1" applyFont="1" applyFill="1" applyBorder="1" applyAlignment="1" applyProtection="1">
      <alignment horizontal="center"/>
      <protection locked="0"/>
    </xf>
    <xf numFmtId="0" fontId="15" fillId="2" borderId="0" xfId="0" applyFont="1" applyFill="1" applyAlignment="1" applyProtection="1">
      <alignment horizontal="right" indent="2"/>
      <protection locked="0"/>
    </xf>
    <xf numFmtId="0" fontId="14" fillId="2" borderId="0" xfId="0" applyFont="1" applyFill="1" applyBorder="1" applyAlignment="1" applyProtection="1">
      <alignment horizontal="center"/>
      <protection locked="0"/>
    </xf>
    <xf numFmtId="0" fontId="31" fillId="2" borderId="0" xfId="0" applyFont="1" applyFill="1" applyAlignment="1" applyProtection="1">
      <alignment horizontal="left"/>
      <protection locked="0"/>
    </xf>
    <xf numFmtId="0" fontId="31" fillId="2" borderId="0" xfId="0" applyFont="1" applyFill="1" applyAlignment="1" applyProtection="1">
      <alignment horizontal="left" vertical="center"/>
      <protection locked="0"/>
    </xf>
    <xf numFmtId="164" fontId="9" fillId="2" borderId="2" xfId="0" applyNumberFormat="1" applyFont="1" applyFill="1" applyBorder="1" applyAlignment="1" applyProtection="1">
      <alignment horizontal="left" vertical="center" wrapText="1" indent="1"/>
      <protection locked="0"/>
    </xf>
    <xf numFmtId="165" fontId="10" fillId="2" borderId="3" xfId="0" applyNumberFormat="1" applyFont="1" applyFill="1" applyBorder="1" applyAlignment="1" applyProtection="1">
      <alignment horizontal="left" vertical="center" wrapText="1" indent="1"/>
      <protection locked="0"/>
    </xf>
    <xf numFmtId="0" fontId="10" fillId="4" borderId="3" xfId="0" applyFont="1" applyFill="1" applyBorder="1" applyAlignment="1" applyProtection="1">
      <alignment horizontal="left" vertical="center" wrapText="1" indent="1"/>
      <protection locked="0"/>
    </xf>
    <xf numFmtId="0" fontId="10" fillId="2" borderId="0" xfId="0" applyFont="1" applyFill="1" applyBorder="1" applyAlignment="1" applyProtection="1">
      <alignment horizontal="center" vertical="center" wrapText="1"/>
      <protection locked="0"/>
    </xf>
    <xf numFmtId="165" fontId="10" fillId="2" borderId="2" xfId="0" applyNumberFormat="1" applyFont="1" applyFill="1" applyBorder="1" applyAlignment="1" applyProtection="1">
      <alignment horizontal="center"/>
      <protection locked="0"/>
    </xf>
    <xf numFmtId="164" fontId="9" fillId="2" borderId="33" xfId="0" applyNumberFormat="1" applyFont="1" applyFill="1" applyBorder="1" applyAlignment="1" applyProtection="1">
      <alignment horizontal="center" vertical="center"/>
      <protection locked="0"/>
    </xf>
    <xf numFmtId="165" fontId="10" fillId="2" borderId="3" xfId="0" applyNumberFormat="1" applyFont="1" applyFill="1" applyBorder="1" applyAlignment="1" applyProtection="1">
      <alignment horizontal="center" vertical="center" wrapText="1"/>
      <protection locked="0"/>
    </xf>
    <xf numFmtId="0" fontId="16" fillId="11" borderId="3" xfId="0" applyFont="1" applyFill="1" applyBorder="1" applyAlignment="1" applyProtection="1">
      <alignment horizontal="left" vertical="center" indent="1"/>
      <protection locked="0"/>
    </xf>
    <xf numFmtId="0" fontId="16" fillId="11" borderId="5" xfId="0" applyFont="1" applyFill="1" applyBorder="1" applyAlignment="1" applyProtection="1">
      <alignment horizontal="left" vertical="center" indent="1"/>
      <protection locked="0"/>
    </xf>
    <xf numFmtId="0" fontId="16" fillId="11" borderId="4" xfId="0" applyFont="1" applyFill="1" applyBorder="1" applyAlignment="1" applyProtection="1">
      <alignment horizontal="left" vertical="center" indent="1"/>
      <protection locked="0"/>
    </xf>
    <xf numFmtId="0" fontId="16" fillId="11" borderId="3" xfId="0" applyFont="1" applyFill="1" applyBorder="1" applyAlignment="1" applyProtection="1">
      <alignment horizontal="left" indent="1"/>
      <protection locked="0"/>
    </xf>
    <xf numFmtId="0" fontId="17" fillId="2" borderId="0" xfId="0" applyFont="1" applyFill="1" applyBorder="1" applyAlignment="1" applyProtection="1">
      <alignment horizontal="left" wrapText="1"/>
      <protection locked="0"/>
    </xf>
    <xf numFmtId="164" fontId="9" fillId="2" borderId="0" xfId="0" applyNumberFormat="1" applyFont="1" applyFill="1" applyBorder="1" applyAlignment="1" applyProtection="1">
      <alignment horizontal="center" vertical="center"/>
      <protection locked="0"/>
    </xf>
    <xf numFmtId="0" fontId="0" fillId="2" borderId="0" xfId="0" applyFill="1" applyBorder="1" applyProtection="1">
      <protection locked="0"/>
    </xf>
    <xf numFmtId="165" fontId="9" fillId="2" borderId="2"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wrapText="1" indent="7"/>
      <protection locked="0"/>
    </xf>
    <xf numFmtId="0" fontId="17"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vertical="center"/>
      <protection locked="0"/>
    </xf>
    <xf numFmtId="0" fontId="4" fillId="2" borderId="0" xfId="0" applyFont="1" applyFill="1" applyBorder="1" applyAlignment="1" applyProtection="1">
      <alignment horizontal="left" vertical="top" indent="8"/>
      <protection locked="0"/>
    </xf>
    <xf numFmtId="0" fontId="7" fillId="2" borderId="0" xfId="0" applyFont="1" applyFill="1" applyBorder="1" applyAlignment="1" applyProtection="1">
      <alignment horizontal="left" vertical="top" indent="8"/>
      <protection locked="0"/>
    </xf>
    <xf numFmtId="0" fontId="16" fillId="6" borderId="2" xfId="0" applyFont="1" applyFill="1" applyBorder="1" applyAlignment="1" applyProtection="1">
      <alignment horizontal="left" vertical="center" indent="1"/>
      <protection locked="0"/>
    </xf>
    <xf numFmtId="0" fontId="0" fillId="5" borderId="0" xfId="0" applyFill="1" applyProtection="1">
      <protection locked="0"/>
    </xf>
    <xf numFmtId="0" fontId="9" fillId="2" borderId="3" xfId="0" applyNumberFormat="1" applyFont="1" applyFill="1" applyBorder="1" applyAlignment="1" applyProtection="1">
      <alignment horizontal="center" vertical="center"/>
      <protection locked="0"/>
    </xf>
    <xf numFmtId="2" fontId="10" fillId="2" borderId="2" xfId="0" applyNumberFormat="1" applyFont="1" applyFill="1" applyBorder="1" applyAlignment="1" applyProtection="1">
      <alignment horizontal="center" vertical="center"/>
      <protection locked="0"/>
    </xf>
    <xf numFmtId="0" fontId="0" fillId="2" borderId="58" xfId="0" applyFill="1" applyBorder="1" applyAlignment="1" applyProtection="1">
      <alignment horizontal="left"/>
      <protection locked="0"/>
    </xf>
    <xf numFmtId="0" fontId="16" fillId="7" borderId="3" xfId="0" applyFont="1" applyFill="1" applyBorder="1" applyAlignment="1" applyProtection="1">
      <alignment vertical="center"/>
      <protection locked="0"/>
    </xf>
    <xf numFmtId="0" fontId="16" fillId="7" borderId="4" xfId="0" applyFont="1" applyFill="1" applyBorder="1" applyAlignment="1" applyProtection="1">
      <alignment vertical="center"/>
      <protection locked="0"/>
    </xf>
    <xf numFmtId="0" fontId="9" fillId="2" borderId="58"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protection locked="0"/>
    </xf>
    <xf numFmtId="0" fontId="27" fillId="2" borderId="3" xfId="0" applyFont="1" applyFill="1" applyBorder="1" applyAlignment="1" applyProtection="1">
      <alignment horizontal="center"/>
      <protection locked="0"/>
    </xf>
    <xf numFmtId="14" fontId="9" fillId="2" borderId="2" xfId="0" applyNumberFormat="1" applyFont="1" applyFill="1" applyBorder="1" applyAlignment="1" applyProtection="1">
      <alignment horizontal="center"/>
      <protection locked="0"/>
    </xf>
    <xf numFmtId="165" fontId="9" fillId="2" borderId="0" xfId="0" applyNumberFormat="1" applyFont="1" applyFill="1" applyBorder="1" applyAlignment="1" applyProtection="1">
      <alignment vertical="center"/>
      <protection locked="0"/>
    </xf>
    <xf numFmtId="165" fontId="9" fillId="2" borderId="40" xfId="0" applyNumberFormat="1" applyFont="1" applyFill="1" applyBorder="1" applyAlignment="1" applyProtection="1">
      <alignment horizontal="center" vertical="center"/>
      <protection locked="0"/>
    </xf>
    <xf numFmtId="0" fontId="9" fillId="2" borderId="39" xfId="0" applyFont="1" applyFill="1" applyBorder="1" applyProtection="1">
      <protection locked="0"/>
    </xf>
    <xf numFmtId="0" fontId="16" fillId="7" borderId="5" xfId="0" applyFont="1" applyFill="1" applyBorder="1" applyAlignment="1" applyProtection="1">
      <alignment horizontal="left" indent="1"/>
      <protection locked="0"/>
    </xf>
    <xf numFmtId="0" fontId="16" fillId="7" borderId="5" xfId="0" applyFont="1" applyFill="1" applyBorder="1" applyAlignment="1" applyProtection="1">
      <alignment vertical="center"/>
      <protection locked="0"/>
    </xf>
    <xf numFmtId="0" fontId="28"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wrapText="1" indent="1"/>
      <protection locked="0"/>
    </xf>
    <xf numFmtId="0" fontId="31" fillId="2" borderId="0" xfId="0" applyFont="1" applyFill="1" applyAlignment="1" applyProtection="1">
      <alignment vertical="center"/>
      <protection locked="0"/>
    </xf>
    <xf numFmtId="165" fontId="27" fillId="2" borderId="2" xfId="0" applyNumberFormat="1" applyFont="1" applyFill="1" applyBorder="1" applyAlignment="1" applyProtection="1">
      <alignment horizontal="center" vertical="center"/>
      <protection locked="0"/>
    </xf>
    <xf numFmtId="0" fontId="27" fillId="2" borderId="0" xfId="0" applyFont="1" applyFill="1" applyAlignment="1" applyProtection="1">
      <alignment horizontal="right"/>
      <protection locked="0"/>
    </xf>
    <xf numFmtId="0" fontId="14" fillId="2" borderId="0" xfId="0" applyFont="1" applyFill="1" applyAlignment="1" applyProtection="1">
      <alignment horizontal="right" indent="2"/>
      <protection locked="0"/>
    </xf>
    <xf numFmtId="0" fontId="17" fillId="2" borderId="0" xfId="0" applyFont="1" applyFill="1" applyAlignment="1" applyProtection="1">
      <alignment vertical="top"/>
      <protection locked="0"/>
    </xf>
    <xf numFmtId="0" fontId="17" fillId="2" borderId="0" xfId="0" applyFont="1" applyFill="1" applyAlignment="1" applyProtection="1">
      <protection locked="0"/>
    </xf>
    <xf numFmtId="0" fontId="0" fillId="2" borderId="0" xfId="0" applyFill="1" applyAlignment="1" applyProtection="1">
      <protection locked="0"/>
    </xf>
    <xf numFmtId="0" fontId="1" fillId="2" borderId="0" xfId="0" applyFont="1" applyFill="1" applyAlignment="1" applyProtection="1">
      <protection locked="0"/>
    </xf>
    <xf numFmtId="0" fontId="22" fillId="2" borderId="0" xfId="0" applyFont="1" applyFill="1" applyAlignment="1" applyProtection="1">
      <protection locked="0"/>
    </xf>
    <xf numFmtId="0" fontId="26" fillId="2" borderId="0" xfId="0" applyFont="1" applyFill="1" applyAlignment="1" applyProtection="1">
      <protection locked="0"/>
    </xf>
    <xf numFmtId="0" fontId="0" fillId="2" borderId="0" xfId="0" applyFill="1" applyProtection="1">
      <protection hidden="1"/>
    </xf>
    <xf numFmtId="0" fontId="0" fillId="2" borderId="0" xfId="0" applyFill="1" applyAlignment="1" applyProtection="1">
      <alignment horizontal="center"/>
      <protection hidden="1"/>
    </xf>
    <xf numFmtId="0" fontId="33" fillId="2" borderId="0" xfId="0" applyFont="1" applyFill="1" applyProtection="1">
      <protection hidden="1"/>
    </xf>
    <xf numFmtId="165" fontId="9" fillId="2" borderId="2" xfId="0" applyNumberFormat="1" applyFont="1" applyFill="1" applyBorder="1" applyAlignment="1" applyProtection="1">
      <alignment horizontal="center" vertical="center"/>
      <protection locked="0"/>
    </xf>
    <xf numFmtId="0" fontId="9" fillId="2" borderId="3" xfId="0" applyNumberFormat="1" applyFont="1" applyFill="1" applyBorder="1" applyAlignment="1" applyProtection="1">
      <alignment horizontal="left" vertical="center" wrapText="1" indent="1"/>
      <protection locked="0"/>
    </xf>
    <xf numFmtId="0" fontId="34" fillId="0" borderId="0" xfId="0" applyFont="1"/>
    <xf numFmtId="0" fontId="35" fillId="13" borderId="71" xfId="0" applyFont="1" applyFill="1" applyBorder="1" applyAlignment="1">
      <alignment horizontal="center" vertical="center" wrapText="1"/>
    </xf>
    <xf numFmtId="0" fontId="35" fillId="13" borderId="72" xfId="0" applyFont="1" applyFill="1" applyBorder="1" applyAlignment="1">
      <alignment vertical="center" wrapText="1"/>
    </xf>
    <xf numFmtId="8" fontId="35" fillId="0" borderId="68" xfId="0" applyNumberFormat="1" applyFont="1" applyBorder="1" applyAlignment="1">
      <alignment horizontal="center" vertical="center" wrapText="1"/>
    </xf>
    <xf numFmtId="0" fontId="36" fillId="13" borderId="67" xfId="0" applyFont="1" applyFill="1" applyBorder="1" applyAlignment="1">
      <alignment horizontal="center" vertical="center" wrapText="1"/>
    </xf>
    <xf numFmtId="0" fontId="36" fillId="13" borderId="68" xfId="0" applyFont="1" applyFill="1" applyBorder="1" applyAlignment="1">
      <alignment horizontal="center" vertical="center" wrapText="1"/>
    </xf>
    <xf numFmtId="0" fontId="35" fillId="0" borderId="0" xfId="0" applyFont="1"/>
    <xf numFmtId="0" fontId="35" fillId="0" borderId="0" xfId="0" applyFont="1" applyBorder="1" applyAlignment="1">
      <alignment horizontal="left" vertical="center" indent="3"/>
    </xf>
    <xf numFmtId="0" fontId="35" fillId="0" borderId="0" xfId="0" applyFont="1" applyBorder="1"/>
    <xf numFmtId="0" fontId="37" fillId="2" borderId="0" xfId="0" applyFont="1" applyFill="1" applyBorder="1" applyAlignment="1">
      <alignment horizontal="left" vertical="center" indent="3"/>
    </xf>
    <xf numFmtId="0" fontId="35" fillId="2" borderId="0" xfId="0" applyFont="1" applyFill="1" applyBorder="1" applyAlignment="1">
      <alignment horizontal="left" vertical="center" indent="5"/>
    </xf>
    <xf numFmtId="0" fontId="35" fillId="2" borderId="0" xfId="0" applyFont="1" applyFill="1" applyBorder="1" applyAlignment="1">
      <alignment horizontal="left" vertical="center" wrapText="1" indent="3"/>
    </xf>
    <xf numFmtId="0" fontId="35" fillId="13" borderId="73" xfId="0" applyFont="1" applyFill="1" applyBorder="1" applyAlignment="1">
      <alignment vertical="center" wrapText="1"/>
    </xf>
    <xf numFmtId="0" fontId="35" fillId="13" borderId="71" xfId="0" applyFont="1" applyFill="1" applyBorder="1" applyAlignment="1" applyProtection="1">
      <alignment horizontal="center" vertical="center" wrapText="1"/>
      <protection hidden="1"/>
    </xf>
    <xf numFmtId="0" fontId="36" fillId="13" borderId="67" xfId="0" applyFont="1" applyFill="1" applyBorder="1" applyAlignment="1" applyProtection="1">
      <alignment horizontal="center" vertical="center" wrapText="1"/>
      <protection hidden="1"/>
    </xf>
    <xf numFmtId="0" fontId="36" fillId="13" borderId="68" xfId="0" applyFont="1" applyFill="1" applyBorder="1" applyAlignment="1" applyProtection="1">
      <alignment horizontal="center" vertical="center" wrapText="1"/>
      <protection hidden="1"/>
    </xf>
    <xf numFmtId="0" fontId="35" fillId="13" borderId="72" xfId="0" applyFont="1" applyFill="1" applyBorder="1" applyAlignment="1" applyProtection="1">
      <alignment vertical="center" wrapText="1"/>
      <protection hidden="1"/>
    </xf>
    <xf numFmtId="8" fontId="35" fillId="0" borderId="68" xfId="0" applyNumberFormat="1" applyFont="1" applyBorder="1" applyAlignment="1" applyProtection="1">
      <alignment horizontal="center" vertical="center" wrapText="1"/>
      <protection hidden="1"/>
    </xf>
    <xf numFmtId="0" fontId="35" fillId="13" borderId="70" xfId="0" applyFont="1" applyFill="1" applyBorder="1" applyAlignment="1">
      <alignment horizontal="center" vertical="center" wrapText="1"/>
    </xf>
    <xf numFmtId="0" fontId="35" fillId="13" borderId="70" xfId="0" applyFont="1" applyFill="1" applyBorder="1" applyAlignment="1" applyProtection="1">
      <alignment horizontal="center" vertical="center" wrapText="1"/>
      <protection hidden="1"/>
    </xf>
    <xf numFmtId="0" fontId="35" fillId="13" borderId="70" xfId="0" applyFont="1" applyFill="1" applyBorder="1" applyAlignment="1">
      <alignment horizontal="center" vertical="center" wrapText="1"/>
    </xf>
    <xf numFmtId="0" fontId="35" fillId="13" borderId="72" xfId="0" applyFont="1" applyFill="1" applyBorder="1" applyAlignment="1">
      <alignment horizontal="center" vertical="center" wrapText="1"/>
    </xf>
    <xf numFmtId="0" fontId="35" fillId="0" borderId="0" xfId="0" applyFont="1" applyBorder="1" applyAlignment="1">
      <alignment horizontal="center" vertical="center" wrapText="1"/>
    </xf>
    <xf numFmtId="0" fontId="35" fillId="0" borderId="42" xfId="0" applyFont="1" applyBorder="1" applyAlignment="1">
      <alignment horizontal="center" vertical="center" wrapText="1"/>
    </xf>
    <xf numFmtId="0" fontId="16" fillId="7" borderId="3"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20" fillId="6" borderId="2" xfId="0" applyFont="1" applyFill="1" applyBorder="1" applyAlignment="1">
      <alignment horizontal="left" vertical="center" indent="1"/>
    </xf>
    <xf numFmtId="0" fontId="17" fillId="3" borderId="11" xfId="0" applyFont="1" applyFill="1" applyBorder="1" applyAlignment="1">
      <alignment horizontal="left" vertical="top" wrapText="1" indent="1"/>
    </xf>
    <xf numFmtId="0" fontId="17" fillId="3" borderId="0" xfId="0" applyFont="1" applyFill="1" applyBorder="1" applyAlignment="1">
      <alignment horizontal="left" vertical="top" wrapText="1" indent="1"/>
    </xf>
    <xf numFmtId="0" fontId="17" fillId="3" borderId="12" xfId="0" applyFont="1" applyFill="1" applyBorder="1" applyAlignment="1">
      <alignment horizontal="left" vertical="top" wrapText="1" indent="1"/>
    </xf>
    <xf numFmtId="0" fontId="17" fillId="3" borderId="13" xfId="0" applyFont="1" applyFill="1" applyBorder="1" applyAlignment="1">
      <alignment horizontal="left" vertical="top" wrapText="1" indent="1"/>
    </xf>
    <xf numFmtId="0" fontId="17" fillId="3" borderId="14" xfId="0" applyFont="1" applyFill="1" applyBorder="1" applyAlignment="1">
      <alignment horizontal="left" vertical="top" wrapText="1" indent="1"/>
    </xf>
    <xf numFmtId="0" fontId="17" fillId="3" borderId="15" xfId="0" applyFont="1" applyFill="1" applyBorder="1" applyAlignment="1">
      <alignment horizontal="left" vertical="top" wrapText="1" indent="1"/>
    </xf>
    <xf numFmtId="0" fontId="5" fillId="2" borderId="0" xfId="0" applyFont="1" applyFill="1" applyBorder="1" applyAlignment="1">
      <alignment horizontal="left" vertical="top" wrapText="1" indent="7"/>
    </xf>
    <xf numFmtId="0" fontId="19" fillId="6" borderId="3" xfId="0" applyFont="1" applyFill="1" applyBorder="1" applyAlignment="1">
      <alignment horizontal="left" vertical="center" indent="1"/>
    </xf>
    <xf numFmtId="0" fontId="19" fillId="6" borderId="5" xfId="0" applyFont="1" applyFill="1" applyBorder="1" applyAlignment="1">
      <alignment horizontal="left" vertical="center" indent="1"/>
    </xf>
    <xf numFmtId="0" fontId="19" fillId="6" borderId="4" xfId="0" applyFont="1" applyFill="1" applyBorder="1" applyAlignment="1">
      <alignment horizontal="left" vertical="center" indent="1"/>
    </xf>
    <xf numFmtId="0" fontId="10" fillId="4" borderId="2" xfId="0" applyFont="1" applyFill="1" applyBorder="1" applyAlignment="1">
      <alignment horizontal="left" vertical="center" indent="1"/>
    </xf>
    <xf numFmtId="0" fontId="9" fillId="2" borderId="2" xfId="0" applyFont="1" applyFill="1" applyBorder="1" applyAlignment="1">
      <alignment horizontal="left" indent="1"/>
    </xf>
    <xf numFmtId="0" fontId="9" fillId="2" borderId="2" xfId="0" applyFont="1" applyFill="1" applyBorder="1" applyAlignment="1">
      <alignment horizontal="left" vertical="center" indent="1"/>
    </xf>
    <xf numFmtId="0" fontId="20" fillId="6" borderId="2" xfId="0" applyFont="1" applyFill="1" applyBorder="1" applyAlignment="1">
      <alignment horizontal="left" vertical="center"/>
    </xf>
    <xf numFmtId="0" fontId="18" fillId="3" borderId="8" xfId="0" applyFont="1" applyFill="1" applyBorder="1" applyAlignment="1">
      <alignment horizontal="left" vertical="center" indent="1"/>
    </xf>
    <xf numFmtId="0" fontId="18" fillId="3" borderId="9" xfId="0" applyFont="1" applyFill="1" applyBorder="1" applyAlignment="1">
      <alignment horizontal="left" vertical="center" indent="1"/>
    </xf>
    <xf numFmtId="0" fontId="18" fillId="3" borderId="10" xfId="0" applyFont="1" applyFill="1" applyBorder="1" applyAlignment="1">
      <alignment horizontal="left" vertical="center" indent="1"/>
    </xf>
    <xf numFmtId="14" fontId="9" fillId="2" borderId="3" xfId="0" applyNumberFormat="1" applyFont="1" applyFill="1" applyBorder="1" applyAlignment="1">
      <alignment horizontal="left" vertical="center" indent="1"/>
    </xf>
    <xf numFmtId="14" fontId="9" fillId="2" borderId="5" xfId="0" applyNumberFormat="1"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0" fontId="23" fillId="7" borderId="23" xfId="0" applyFont="1" applyFill="1" applyBorder="1" applyAlignment="1">
      <alignment horizontal="center" vertical="center"/>
    </xf>
    <xf numFmtId="0" fontId="23" fillId="7" borderId="24" xfId="0" applyFont="1" applyFill="1" applyBorder="1" applyAlignment="1">
      <alignment horizontal="center" vertical="center"/>
    </xf>
    <xf numFmtId="0" fontId="23" fillId="7" borderId="25" xfId="0" applyFont="1" applyFill="1" applyBorder="1" applyAlignment="1">
      <alignment horizontal="center" vertical="center"/>
    </xf>
    <xf numFmtId="0" fontId="24"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35" fillId="13" borderId="70" xfId="0" applyFont="1" applyFill="1" applyBorder="1" applyAlignment="1" applyProtection="1">
      <alignment horizontal="center" vertical="center" wrapText="1"/>
      <protection hidden="1"/>
    </xf>
    <xf numFmtId="0" fontId="35" fillId="13" borderId="72" xfId="0" applyFont="1" applyFill="1" applyBorder="1" applyAlignment="1" applyProtection="1">
      <alignment horizontal="center" vertical="center" wrapText="1"/>
      <protection hidden="1"/>
    </xf>
    <xf numFmtId="165" fontId="9" fillId="2" borderId="2" xfId="0" applyNumberFormat="1" applyFont="1" applyFill="1" applyBorder="1" applyAlignment="1" applyProtection="1">
      <alignment horizontal="center" vertical="center"/>
      <protection locked="0"/>
    </xf>
    <xf numFmtId="0" fontId="16" fillId="11" borderId="3" xfId="0" applyFont="1" applyFill="1" applyBorder="1" applyAlignment="1" applyProtection="1">
      <alignment horizontal="left" vertical="center" indent="1"/>
      <protection locked="0"/>
    </xf>
    <xf numFmtId="0" fontId="16" fillId="11" borderId="5" xfId="0" applyFont="1" applyFill="1" applyBorder="1" applyAlignment="1" applyProtection="1">
      <alignment horizontal="left" vertical="center" indent="1"/>
      <protection locked="0"/>
    </xf>
    <xf numFmtId="0" fontId="16" fillId="11" borderId="4" xfId="0" applyFont="1" applyFill="1" applyBorder="1" applyAlignment="1" applyProtection="1">
      <alignment horizontal="left" vertical="center" indent="1"/>
      <protection locked="0"/>
    </xf>
    <xf numFmtId="0" fontId="17" fillId="2" borderId="0"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14" fontId="9" fillId="2" borderId="33" xfId="0" applyNumberFormat="1" applyFont="1" applyFill="1" applyBorder="1" applyAlignment="1" applyProtection="1">
      <alignment horizontal="center" vertical="center"/>
      <protection locked="0"/>
    </xf>
    <xf numFmtId="14" fontId="9" fillId="2" borderId="18" xfId="0" applyNumberFormat="1" applyFont="1" applyFill="1" applyBorder="1" applyAlignment="1" applyProtection="1">
      <alignment horizontal="center" vertical="center"/>
      <protection locked="0"/>
    </xf>
    <xf numFmtId="164" fontId="9" fillId="2" borderId="30" xfId="0" applyNumberFormat="1" applyFont="1" applyFill="1" applyBorder="1" applyAlignment="1" applyProtection="1">
      <alignment horizontal="center" vertical="center"/>
      <protection locked="0"/>
    </xf>
    <xf numFmtId="164" fontId="9" fillId="2" borderId="34" xfId="0" applyNumberFormat="1" applyFont="1" applyFill="1" applyBorder="1" applyAlignment="1" applyProtection="1">
      <alignment horizontal="center" vertical="center"/>
      <protection locked="0"/>
    </xf>
    <xf numFmtId="164" fontId="9" fillId="2" borderId="0" xfId="0" applyNumberFormat="1" applyFont="1" applyFill="1" applyBorder="1" applyAlignment="1" applyProtection="1">
      <alignment horizontal="center" vertical="center"/>
      <protection locked="0"/>
    </xf>
    <xf numFmtId="0" fontId="0" fillId="2" borderId="0" xfId="0" applyFill="1" applyBorder="1" applyProtection="1">
      <protection locked="0"/>
    </xf>
    <xf numFmtId="0" fontId="16" fillId="2" borderId="0" xfId="0" applyFont="1" applyFill="1" applyBorder="1" applyAlignment="1" applyProtection="1">
      <alignment horizontal="center"/>
      <protection locked="0"/>
    </xf>
    <xf numFmtId="0" fontId="17" fillId="2" borderId="0" xfId="0" applyFont="1" applyFill="1" applyBorder="1" applyAlignment="1" applyProtection="1">
      <alignment horizontal="left" vertical="center" wrapText="1"/>
      <protection locked="0"/>
    </xf>
    <xf numFmtId="164" fontId="9" fillId="2" borderId="33" xfId="0" applyNumberFormat="1" applyFont="1" applyFill="1" applyBorder="1" applyAlignment="1" applyProtection="1">
      <alignment horizontal="center" vertical="center"/>
      <protection locked="0"/>
    </xf>
    <xf numFmtId="164" fontId="9" fillId="2" borderId="18" xfId="0" applyNumberFormat="1" applyFont="1" applyFill="1" applyBorder="1" applyAlignment="1" applyProtection="1">
      <alignment horizontal="center" vertical="center"/>
      <protection locked="0"/>
    </xf>
    <xf numFmtId="0" fontId="27" fillId="2" borderId="33"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16" fillId="6" borderId="3" xfId="0" applyFont="1" applyFill="1" applyBorder="1" applyAlignment="1" applyProtection="1">
      <alignment horizontal="left" indent="1"/>
      <protection locked="0"/>
    </xf>
    <xf numFmtId="0" fontId="0" fillId="0" borderId="4" xfId="0" applyBorder="1"/>
    <xf numFmtId="0" fontId="5" fillId="2" borderId="0" xfId="0" applyFont="1" applyFill="1" applyBorder="1" applyAlignment="1" applyProtection="1">
      <alignment horizontal="left" vertical="top" wrapText="1" indent="7"/>
      <protection locked="0"/>
    </xf>
    <xf numFmtId="0" fontId="29" fillId="2" borderId="0" xfId="0" applyFont="1" applyFill="1" applyBorder="1" applyAlignment="1" applyProtection="1">
      <alignment horizontal="left" vertical="top" wrapText="1"/>
      <protection locked="0"/>
    </xf>
    <xf numFmtId="0" fontId="16" fillId="11" borderId="3" xfId="0" applyFont="1" applyFill="1" applyBorder="1" applyAlignment="1" applyProtection="1">
      <alignment horizontal="left" indent="1"/>
      <protection locked="0"/>
    </xf>
    <xf numFmtId="0" fontId="16" fillId="11" borderId="5" xfId="0" applyFont="1" applyFill="1" applyBorder="1" applyAlignment="1" applyProtection="1">
      <alignment horizontal="left" indent="1"/>
      <protection locked="0"/>
    </xf>
    <xf numFmtId="0" fontId="16" fillId="11" borderId="4" xfId="0" applyFont="1" applyFill="1" applyBorder="1" applyAlignment="1" applyProtection="1">
      <alignment horizontal="left" indent="1"/>
      <protection locked="0"/>
    </xf>
    <xf numFmtId="0" fontId="17" fillId="2" borderId="0" xfId="0" applyFont="1" applyFill="1" applyBorder="1" applyAlignment="1" applyProtection="1">
      <alignment horizontal="left" wrapText="1"/>
      <protection locked="0"/>
    </xf>
    <xf numFmtId="0" fontId="16" fillId="7" borderId="3" xfId="0" applyFont="1" applyFill="1" applyBorder="1" applyAlignment="1" applyProtection="1">
      <alignment horizontal="left" vertical="center" indent="1"/>
      <protection locked="0"/>
    </xf>
    <xf numFmtId="0" fontId="16" fillId="7" borderId="4" xfId="0" applyFont="1" applyFill="1" applyBorder="1" applyAlignment="1" applyProtection="1">
      <alignment horizontal="left" vertical="center" indent="1"/>
      <protection locked="0"/>
    </xf>
    <xf numFmtId="0" fontId="16" fillId="12" borderId="5" xfId="0" applyFont="1" applyFill="1" applyBorder="1" applyAlignment="1" applyProtection="1">
      <alignment horizontal="left" vertical="center" indent="1"/>
      <protection locked="0"/>
    </xf>
    <xf numFmtId="0" fontId="16" fillId="12" borderId="4" xfId="0" applyFont="1" applyFill="1" applyBorder="1" applyAlignment="1" applyProtection="1">
      <alignment horizontal="left" vertical="center" indent="1"/>
      <protection locked="0"/>
    </xf>
    <xf numFmtId="0" fontId="16" fillId="7" borderId="3" xfId="0" applyFont="1" applyFill="1" applyBorder="1" applyAlignment="1" applyProtection="1">
      <alignment horizontal="center" vertical="center"/>
      <protection locked="0"/>
    </xf>
    <xf numFmtId="0" fontId="16" fillId="7" borderId="4"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protection locked="0"/>
    </xf>
    <xf numFmtId="0" fontId="27" fillId="0" borderId="18" xfId="0" applyFont="1" applyBorder="1" applyProtection="1">
      <protection locked="0"/>
    </xf>
    <xf numFmtId="0" fontId="16" fillId="12" borderId="3" xfId="0" applyFont="1" applyFill="1" applyBorder="1" applyAlignment="1" applyProtection="1">
      <alignment horizontal="left" vertical="center" wrapText="1" indent="1"/>
      <protection locked="0"/>
    </xf>
    <xf numFmtId="0" fontId="16" fillId="12" borderId="5" xfId="0" applyFont="1" applyFill="1" applyBorder="1" applyAlignment="1" applyProtection="1">
      <alignment horizontal="left" vertical="center" wrapText="1" indent="1"/>
      <protection locked="0"/>
    </xf>
    <xf numFmtId="0" fontId="16" fillId="12" borderId="4" xfId="0" applyFont="1" applyFill="1" applyBorder="1" applyAlignment="1" applyProtection="1">
      <alignment horizontal="left" vertical="center" wrapText="1" indent="1"/>
      <protection locked="0"/>
    </xf>
    <xf numFmtId="0" fontId="27" fillId="2" borderId="33" xfId="0" applyFont="1" applyFill="1" applyBorder="1" applyAlignment="1" applyProtection="1">
      <alignment horizontal="left" vertical="center" indent="1"/>
      <protection locked="0"/>
    </xf>
    <xf numFmtId="0" fontId="27" fillId="2" borderId="18" xfId="0" applyFont="1" applyFill="1" applyBorder="1" applyAlignment="1" applyProtection="1">
      <alignment horizontal="left" vertical="center" indent="1"/>
      <protection locked="0"/>
    </xf>
    <xf numFmtId="166" fontId="25" fillId="2" borderId="0" xfId="0" applyNumberFormat="1" applyFont="1" applyFill="1" applyBorder="1" applyAlignment="1" applyProtection="1">
      <alignment horizontal="center" vertical="top"/>
      <protection locked="0"/>
    </xf>
    <xf numFmtId="0" fontId="16" fillId="12" borderId="3" xfId="0" applyFont="1" applyFill="1" applyBorder="1" applyAlignment="1" applyProtection="1">
      <alignment horizontal="left" wrapText="1" indent="1"/>
      <protection locked="0"/>
    </xf>
    <xf numFmtId="0" fontId="16" fillId="12" borderId="5" xfId="0" applyFont="1" applyFill="1" applyBorder="1" applyAlignment="1" applyProtection="1">
      <alignment horizontal="left" wrapText="1" indent="1"/>
      <protection locked="0"/>
    </xf>
    <xf numFmtId="0" fontId="16" fillId="12" borderId="4" xfId="0" applyFont="1" applyFill="1" applyBorder="1" applyAlignment="1" applyProtection="1">
      <alignment horizontal="left" wrapText="1" indent="1"/>
      <protection locked="0"/>
    </xf>
    <xf numFmtId="0" fontId="31" fillId="2" borderId="0" xfId="0" applyFont="1" applyFill="1" applyBorder="1" applyAlignment="1" applyProtection="1">
      <alignment horizontal="center" vertical="center"/>
      <protection locked="0"/>
    </xf>
    <xf numFmtId="0" fontId="16" fillId="7" borderId="2" xfId="0" applyFont="1" applyFill="1" applyBorder="1" applyAlignment="1" applyProtection="1">
      <alignment horizontal="center"/>
      <protection locked="0"/>
    </xf>
    <xf numFmtId="0" fontId="38" fillId="2" borderId="0" xfId="0" applyFont="1" applyFill="1" applyProtection="1">
      <protection hidden="1"/>
    </xf>
    <xf numFmtId="0" fontId="38" fillId="2" borderId="0" xfId="0" applyFont="1" applyFill="1" applyAlignment="1" applyProtection="1">
      <alignment wrapText="1"/>
      <protection hidden="1"/>
    </xf>
    <xf numFmtId="0" fontId="39" fillId="2" borderId="21" xfId="0" applyFont="1" applyFill="1" applyBorder="1" applyProtection="1">
      <protection hidden="1"/>
    </xf>
    <xf numFmtId="0" fontId="39" fillId="2" borderId="6" xfId="0" applyFont="1" applyFill="1" applyBorder="1" applyProtection="1">
      <protection hidden="1"/>
    </xf>
    <xf numFmtId="0" fontId="38" fillId="2" borderId="6" xfId="0" applyFont="1" applyFill="1" applyBorder="1" applyProtection="1">
      <protection hidden="1"/>
    </xf>
    <xf numFmtId="0" fontId="38" fillId="2" borderId="16" xfId="0" applyFont="1" applyFill="1" applyBorder="1" applyProtection="1">
      <protection hidden="1"/>
    </xf>
    <xf numFmtId="0" fontId="38" fillId="2" borderId="7" xfId="0" applyFont="1" applyFill="1" applyBorder="1" applyProtection="1">
      <protection hidden="1"/>
    </xf>
    <xf numFmtId="0" fontId="38" fillId="2" borderId="0" xfId="0" applyFont="1" applyFill="1" applyBorder="1" applyProtection="1">
      <protection hidden="1"/>
    </xf>
    <xf numFmtId="0" fontId="39" fillId="2" borderId="7" xfId="0" applyFont="1" applyFill="1" applyBorder="1" applyProtection="1">
      <protection hidden="1"/>
    </xf>
    <xf numFmtId="0" fontId="39" fillId="2" borderId="0" xfId="0" applyFont="1" applyFill="1" applyBorder="1" applyProtection="1">
      <protection hidden="1"/>
    </xf>
    <xf numFmtId="0" fontId="40" fillId="2" borderId="0" xfId="0" applyFont="1" applyFill="1" applyBorder="1" applyAlignment="1" applyProtection="1">
      <alignment horizontal="left" vertical="top" indent="11"/>
      <protection hidden="1"/>
    </xf>
    <xf numFmtId="0" fontId="38" fillId="2" borderId="0" xfId="0" applyFont="1" applyFill="1" applyBorder="1" applyAlignment="1" applyProtection="1">
      <alignment wrapText="1"/>
      <protection hidden="1"/>
    </xf>
    <xf numFmtId="0" fontId="39" fillId="2" borderId="0" xfId="0" applyFont="1" applyFill="1" applyBorder="1" applyAlignment="1" applyProtection="1">
      <alignment horizontal="left" indent="1"/>
      <protection hidden="1"/>
    </xf>
    <xf numFmtId="0" fontId="41" fillId="2" borderId="0" xfId="0" applyFont="1" applyFill="1" applyBorder="1" applyAlignment="1" applyProtection="1">
      <alignment horizontal="left" vertical="center" indent="1"/>
      <protection hidden="1"/>
    </xf>
    <xf numFmtId="0" fontId="38" fillId="2" borderId="17" xfId="0" applyFont="1" applyFill="1" applyBorder="1" applyProtection="1">
      <protection hidden="1"/>
    </xf>
    <xf numFmtId="0" fontId="42" fillId="2" borderId="0" xfId="0" applyFont="1" applyFill="1" applyProtection="1">
      <protection hidden="1"/>
    </xf>
    <xf numFmtId="0" fontId="39" fillId="2" borderId="0" xfId="0" applyFont="1" applyFill="1" applyProtection="1">
      <protection hidden="1"/>
    </xf>
    <xf numFmtId="0" fontId="43" fillId="2" borderId="0" xfId="0" applyFont="1" applyFill="1" applyBorder="1" applyAlignment="1" applyProtection="1">
      <alignment horizontal="left" vertical="top" indent="11"/>
      <protection hidden="1"/>
    </xf>
    <xf numFmtId="0" fontId="38" fillId="2" borderId="0" xfId="0" applyFont="1" applyFill="1" applyBorder="1" applyAlignment="1" applyProtection="1">
      <alignment vertical="top" wrapText="1"/>
      <protection hidden="1"/>
    </xf>
    <xf numFmtId="0" fontId="44" fillId="2" borderId="0" xfId="0" applyFont="1" applyFill="1" applyBorder="1" applyAlignment="1" applyProtection="1">
      <alignment horizontal="left" vertical="top" indent="11"/>
      <protection hidden="1"/>
    </xf>
    <xf numFmtId="0" fontId="44" fillId="2" borderId="0" xfId="0" applyFont="1" applyFill="1" applyBorder="1" applyAlignment="1" applyProtection="1">
      <alignment vertical="top" wrapText="1"/>
      <protection hidden="1"/>
    </xf>
    <xf numFmtId="0" fontId="44" fillId="2" borderId="0" xfId="0" applyFont="1" applyFill="1" applyBorder="1" applyAlignment="1" applyProtection="1">
      <alignment horizontal="left" vertical="top" wrapText="1" indent="8"/>
      <protection hidden="1"/>
    </xf>
    <xf numFmtId="0" fontId="45" fillId="7" borderId="23" xfId="0" applyFont="1" applyFill="1" applyBorder="1" applyAlignment="1" applyProtection="1">
      <alignment horizontal="left" vertical="center" indent="1"/>
      <protection hidden="1"/>
    </xf>
    <xf numFmtId="0" fontId="45" fillId="7" borderId="24" xfId="0" applyFont="1" applyFill="1" applyBorder="1" applyAlignment="1" applyProtection="1">
      <alignment horizontal="center" vertical="center"/>
      <protection hidden="1"/>
    </xf>
    <xf numFmtId="0" fontId="45" fillId="7" borderId="25" xfId="0" applyFont="1" applyFill="1" applyBorder="1" applyAlignment="1" applyProtection="1">
      <alignment horizontal="center" vertical="center"/>
      <protection hidden="1"/>
    </xf>
    <xf numFmtId="14" fontId="47" fillId="2" borderId="4" xfId="0" applyNumberFormat="1" applyFont="1" applyFill="1" applyBorder="1" applyAlignment="1" applyProtection="1">
      <alignment horizontal="left" vertical="center" indent="2"/>
      <protection locked="0"/>
    </xf>
    <xf numFmtId="14" fontId="39" fillId="2" borderId="0" xfId="0" applyNumberFormat="1" applyFont="1" applyFill="1" applyBorder="1" applyAlignment="1" applyProtection="1">
      <alignment vertical="center"/>
      <protection hidden="1"/>
    </xf>
    <xf numFmtId="0" fontId="39" fillId="2" borderId="0" xfId="0" applyFont="1" applyFill="1" applyBorder="1" applyAlignment="1" applyProtection="1">
      <alignment vertical="top" wrapText="1"/>
      <protection hidden="1"/>
    </xf>
    <xf numFmtId="0" fontId="48" fillId="4" borderId="2" xfId="0" applyFont="1" applyFill="1" applyBorder="1" applyAlignment="1" applyProtection="1">
      <alignment horizontal="left" vertical="center" indent="1"/>
      <protection hidden="1"/>
    </xf>
    <xf numFmtId="0" fontId="48" fillId="2" borderId="0" xfId="0" applyFont="1" applyFill="1" applyBorder="1" applyAlignment="1" applyProtection="1">
      <alignment horizontal="left" indent="1"/>
      <protection hidden="1"/>
    </xf>
    <xf numFmtId="0" fontId="49" fillId="7" borderId="2" xfId="0" applyFont="1" applyFill="1" applyBorder="1" applyAlignment="1" applyProtection="1">
      <alignment horizontal="left" vertical="center" indent="1"/>
      <protection hidden="1"/>
    </xf>
    <xf numFmtId="0" fontId="50" fillId="0" borderId="2" xfId="0" applyFont="1" applyFill="1" applyBorder="1" applyAlignment="1" applyProtection="1">
      <alignment horizontal="center" vertical="center" wrapText="1"/>
      <protection hidden="1"/>
    </xf>
    <xf numFmtId="0" fontId="47" fillId="2" borderId="0" xfId="0" applyFont="1" applyFill="1" applyBorder="1" applyProtection="1">
      <protection hidden="1"/>
    </xf>
    <xf numFmtId="0" fontId="47" fillId="2" borderId="0" xfId="0" applyFont="1" applyFill="1" applyProtection="1">
      <protection hidden="1"/>
    </xf>
    <xf numFmtId="0" fontId="47" fillId="2" borderId="0" xfId="0" applyFont="1" applyFill="1" applyBorder="1" applyAlignment="1" applyProtection="1">
      <alignment horizontal="left" indent="1"/>
      <protection hidden="1"/>
    </xf>
    <xf numFmtId="14" fontId="39" fillId="2" borderId="0" xfId="0" applyNumberFormat="1" applyFont="1" applyFill="1" applyBorder="1" applyProtection="1">
      <protection hidden="1"/>
    </xf>
    <xf numFmtId="0" fontId="51" fillId="5" borderId="2" xfId="0" applyFont="1" applyFill="1" applyBorder="1" applyAlignment="1" applyProtection="1">
      <alignment horizontal="left" vertical="center" wrapText="1"/>
      <protection hidden="1"/>
    </xf>
    <xf numFmtId="0" fontId="51" fillId="5" borderId="0" xfId="0" applyFont="1" applyFill="1" applyBorder="1" applyProtection="1">
      <protection hidden="1"/>
    </xf>
    <xf numFmtId="0" fontId="52" fillId="0" borderId="2" xfId="0" applyFont="1" applyFill="1" applyBorder="1" applyAlignment="1" applyProtection="1">
      <alignment horizontal="left"/>
      <protection hidden="1"/>
    </xf>
    <xf numFmtId="0" fontId="38" fillId="0" borderId="2" xfId="0" applyFont="1" applyFill="1" applyBorder="1" applyAlignment="1" applyProtection="1">
      <alignment horizontal="center" wrapText="1"/>
      <protection hidden="1"/>
    </xf>
    <xf numFmtId="0" fontId="38" fillId="0" borderId="2" xfId="0" applyFont="1" applyFill="1" applyBorder="1" applyAlignment="1" applyProtection="1">
      <alignment horizontal="center"/>
      <protection hidden="1"/>
    </xf>
    <xf numFmtId="0" fontId="39" fillId="0" borderId="2" xfId="0" applyFont="1" applyFill="1" applyBorder="1" applyAlignment="1" applyProtection="1">
      <alignment horizontal="center"/>
      <protection hidden="1"/>
    </xf>
    <xf numFmtId="0" fontId="53" fillId="2" borderId="0" xfId="0" applyFont="1" applyFill="1" applyBorder="1" applyAlignment="1" applyProtection="1">
      <alignment vertical="center"/>
      <protection hidden="1"/>
    </xf>
    <xf numFmtId="0" fontId="52" fillId="2" borderId="2" xfId="0" applyFont="1" applyFill="1" applyBorder="1" applyProtection="1">
      <protection hidden="1"/>
    </xf>
    <xf numFmtId="0" fontId="38" fillId="2" borderId="2" xfId="0" applyFont="1" applyFill="1" applyBorder="1" applyProtection="1">
      <protection hidden="1"/>
    </xf>
    <xf numFmtId="0" fontId="54" fillId="4" borderId="3" xfId="0" applyFont="1" applyFill="1" applyBorder="1" applyAlignment="1" applyProtection="1">
      <alignment horizontal="left" vertical="center" indent="1"/>
      <protection hidden="1"/>
    </xf>
    <xf numFmtId="0" fontId="54" fillId="4" borderId="4" xfId="0" applyFont="1" applyFill="1" applyBorder="1" applyAlignment="1" applyProtection="1">
      <alignment horizontal="left" vertical="center" indent="1"/>
      <protection hidden="1"/>
    </xf>
    <xf numFmtId="0" fontId="39" fillId="2" borderId="2" xfId="0" applyFont="1" applyFill="1" applyBorder="1" applyAlignment="1" applyProtection="1">
      <alignment horizontal="left" indent="1"/>
      <protection locked="0"/>
    </xf>
    <xf numFmtId="0" fontId="39" fillId="2" borderId="0" xfId="0" applyFont="1" applyFill="1" applyBorder="1" applyAlignment="1" applyProtection="1">
      <protection hidden="1"/>
    </xf>
    <xf numFmtId="0" fontId="39" fillId="2" borderId="0" xfId="0" applyFont="1" applyFill="1" applyAlignment="1" applyProtection="1">
      <alignment wrapText="1"/>
      <protection hidden="1"/>
    </xf>
    <xf numFmtId="0" fontId="55" fillId="6" borderId="3" xfId="0" applyFont="1" applyFill="1" applyBorder="1" applyAlignment="1" applyProtection="1">
      <alignment horizontal="left" vertical="center" indent="1"/>
      <protection hidden="1"/>
    </xf>
    <xf numFmtId="0" fontId="55" fillId="6" borderId="4" xfId="0" applyFont="1" applyFill="1" applyBorder="1" applyAlignment="1" applyProtection="1">
      <alignment horizontal="left" vertical="center" indent="1"/>
      <protection hidden="1"/>
    </xf>
    <xf numFmtId="0" fontId="6" fillId="2" borderId="0" xfId="0" applyFont="1" applyFill="1" applyAlignment="1" applyProtection="1">
      <alignment horizontal="left" vertical="center" wrapText="1"/>
      <protection hidden="1"/>
    </xf>
    <xf numFmtId="0" fontId="39" fillId="4" borderId="18" xfId="0" applyFont="1" applyFill="1" applyBorder="1" applyAlignment="1" applyProtection="1">
      <alignment horizontal="left" vertical="center" indent="2"/>
      <protection hidden="1"/>
    </xf>
    <xf numFmtId="0" fontId="39" fillId="2" borderId="2" xfId="0" applyFont="1" applyFill="1" applyBorder="1" applyAlignment="1" applyProtection="1">
      <alignment horizontal="left" indent="1"/>
      <protection locked="0" hidden="1"/>
    </xf>
    <xf numFmtId="164" fontId="34" fillId="0" borderId="0" xfId="0" applyNumberFormat="1" applyFont="1"/>
    <xf numFmtId="0" fontId="39" fillId="4" borderId="2" xfId="0" applyFont="1" applyFill="1" applyBorder="1" applyAlignment="1" applyProtection="1">
      <alignment horizontal="left" vertical="center" indent="2"/>
      <protection hidden="1"/>
    </xf>
    <xf numFmtId="0" fontId="39" fillId="2" borderId="2" xfId="0" applyFont="1" applyFill="1" applyBorder="1" applyAlignment="1" applyProtection="1">
      <alignment horizontal="left" vertical="center" indent="1"/>
      <protection locked="0" hidden="1"/>
    </xf>
    <xf numFmtId="0" fontId="34" fillId="0" borderId="2" xfId="0" applyFont="1" applyFill="1" applyBorder="1" applyAlignment="1" applyProtection="1">
      <alignment horizontal="center"/>
      <protection hidden="1"/>
    </xf>
    <xf numFmtId="0" fontId="39" fillId="2" borderId="7" xfId="0" applyFont="1" applyFill="1" applyBorder="1" applyAlignment="1" applyProtection="1">
      <alignment horizontal="center" vertical="center"/>
      <protection hidden="1"/>
    </xf>
    <xf numFmtId="0" fontId="39" fillId="2" borderId="2" xfId="0" applyFont="1" applyFill="1" applyBorder="1" applyAlignment="1" applyProtection="1">
      <alignment horizontal="left" vertical="center" indent="1"/>
      <protection locked="0"/>
    </xf>
    <xf numFmtId="0" fontId="39" fillId="2" borderId="0" xfId="0" applyFont="1" applyFill="1" applyBorder="1" applyAlignment="1" applyProtection="1">
      <alignment vertical="center"/>
      <protection hidden="1"/>
    </xf>
    <xf numFmtId="164" fontId="38" fillId="0" borderId="2" xfId="0" applyNumberFormat="1" applyFont="1" applyFill="1" applyBorder="1" applyAlignment="1" applyProtection="1">
      <alignment horizontal="center"/>
      <protection hidden="1"/>
    </xf>
    <xf numFmtId="0" fontId="57" fillId="2" borderId="7" xfId="0" applyFont="1" applyFill="1" applyBorder="1" applyAlignment="1" applyProtection="1">
      <alignment vertical="center"/>
      <protection hidden="1"/>
    </xf>
    <xf numFmtId="0" fontId="57" fillId="2" borderId="0" xfId="0" applyFont="1" applyFill="1" applyBorder="1" applyAlignment="1" applyProtection="1">
      <alignment vertical="center"/>
      <protection hidden="1"/>
    </xf>
    <xf numFmtId="0" fontId="51" fillId="2" borderId="2" xfId="0" applyFont="1" applyFill="1" applyBorder="1" applyAlignment="1" applyProtection="1">
      <alignment horizontal="left" vertical="center" wrapText="1"/>
      <protection hidden="1"/>
    </xf>
    <xf numFmtId="0" fontId="51" fillId="2" borderId="0" xfId="0" applyFont="1" applyFill="1" applyBorder="1" applyProtection="1">
      <protection hidden="1"/>
    </xf>
    <xf numFmtId="0" fontId="58" fillId="0" borderId="2" xfId="0" applyFont="1" applyFill="1" applyBorder="1" applyProtection="1">
      <protection hidden="1"/>
    </xf>
    <xf numFmtId="164" fontId="39" fillId="0" borderId="2" xfId="0" applyNumberFormat="1" applyFont="1" applyFill="1" applyBorder="1" applyAlignment="1" applyProtection="1">
      <alignment horizontal="center"/>
      <protection hidden="1"/>
    </xf>
    <xf numFmtId="0" fontId="39" fillId="0" borderId="2" xfId="0" applyFont="1" applyFill="1" applyBorder="1" applyProtection="1">
      <protection hidden="1"/>
    </xf>
    <xf numFmtId="0" fontId="49" fillId="2" borderId="7" xfId="0" applyFont="1" applyFill="1" applyBorder="1" applyAlignment="1" applyProtection="1">
      <alignment vertical="center"/>
      <protection hidden="1"/>
    </xf>
    <xf numFmtId="0" fontId="58" fillId="0" borderId="2" xfId="0" applyFont="1" applyFill="1" applyBorder="1" applyAlignment="1" applyProtection="1">
      <alignment horizontal="left"/>
      <protection hidden="1"/>
    </xf>
    <xf numFmtId="0" fontId="60" fillId="0" borderId="2" xfId="0" applyFont="1" applyFill="1" applyBorder="1" applyAlignment="1" applyProtection="1">
      <alignment horizontal="center" wrapText="1"/>
      <protection hidden="1"/>
    </xf>
    <xf numFmtId="0" fontId="54" fillId="4" borderId="2" xfId="0" applyFont="1" applyFill="1" applyBorder="1" applyAlignment="1" applyProtection="1">
      <alignment horizontal="center" vertical="center" wrapText="1"/>
      <protection hidden="1"/>
    </xf>
    <xf numFmtId="0" fontId="54" fillId="4" borderId="2" xfId="0" applyFont="1" applyFill="1" applyBorder="1" applyAlignment="1" applyProtection="1">
      <alignment horizontal="left" vertical="center" wrapText="1" indent="1"/>
      <protection hidden="1"/>
    </xf>
    <xf numFmtId="0" fontId="54" fillId="4" borderId="3" xfId="0" applyFont="1" applyFill="1" applyBorder="1" applyAlignment="1" applyProtection="1">
      <alignment horizontal="left" vertical="center" wrapText="1" indent="1"/>
      <protection hidden="1"/>
    </xf>
    <xf numFmtId="0" fontId="47" fillId="4" borderId="4" xfId="0" applyFont="1" applyFill="1" applyBorder="1" applyAlignment="1" applyProtection="1">
      <alignment horizontal="center" vertical="center"/>
      <protection hidden="1"/>
    </xf>
    <xf numFmtId="0" fontId="47" fillId="4" borderId="3" xfId="0" applyFont="1" applyFill="1" applyBorder="1" applyAlignment="1" applyProtection="1">
      <alignment horizontal="center" vertical="center" wrapText="1"/>
      <protection hidden="1"/>
    </xf>
    <xf numFmtId="0" fontId="47" fillId="4" borderId="2" xfId="0" applyFont="1" applyFill="1" applyBorder="1" applyAlignment="1" applyProtection="1">
      <alignment vertical="center"/>
      <protection hidden="1"/>
    </xf>
    <xf numFmtId="0" fontId="47" fillId="4" borderId="2" xfId="0" applyFont="1" applyFill="1" applyBorder="1" applyAlignment="1" applyProtection="1">
      <alignment horizontal="center" vertical="center" wrapText="1"/>
      <protection hidden="1"/>
    </xf>
    <xf numFmtId="0" fontId="51" fillId="2" borderId="7" xfId="0" applyFont="1" applyFill="1" applyBorder="1" applyAlignment="1" applyProtection="1">
      <alignment vertical="center"/>
      <protection hidden="1"/>
    </xf>
    <xf numFmtId="0" fontId="58" fillId="0" borderId="33" xfId="0" applyFont="1" applyFill="1" applyBorder="1" applyAlignment="1" applyProtection="1">
      <alignment horizontal="left"/>
      <protection hidden="1"/>
    </xf>
    <xf numFmtId="164" fontId="38" fillId="0" borderId="33" xfId="0" applyNumberFormat="1" applyFont="1" applyFill="1" applyBorder="1" applyAlignment="1" applyProtection="1">
      <alignment horizontal="center" wrapText="1"/>
      <protection hidden="1"/>
    </xf>
    <xf numFmtId="0" fontId="39" fillId="0" borderId="33" xfId="0" applyFont="1" applyFill="1" applyBorder="1" applyAlignment="1" applyProtection="1">
      <alignment horizontal="center"/>
      <protection hidden="1"/>
    </xf>
    <xf numFmtId="0" fontId="47" fillId="2" borderId="2" xfId="0" applyFont="1" applyFill="1" applyBorder="1" applyAlignment="1" applyProtection="1">
      <alignment horizontal="center" vertical="center" wrapText="1"/>
      <protection hidden="1"/>
    </xf>
    <xf numFmtId="0" fontId="47" fillId="2" borderId="2" xfId="0" applyFont="1" applyFill="1" applyBorder="1" applyAlignment="1" applyProtection="1">
      <alignment horizontal="left" vertical="center" wrapText="1" indent="1"/>
      <protection locked="0"/>
    </xf>
    <xf numFmtId="0" fontId="47" fillId="2" borderId="3" xfId="0" applyFont="1" applyFill="1" applyBorder="1" applyAlignment="1" applyProtection="1">
      <alignment horizontal="left" vertical="center" wrapText="1" indent="1"/>
      <protection locked="0"/>
    </xf>
    <xf numFmtId="0" fontId="47" fillId="2" borderId="47" xfId="0" applyFont="1" applyFill="1" applyBorder="1" applyAlignment="1" applyProtection="1">
      <alignment horizontal="center" vertical="center" wrapText="1"/>
      <protection locked="0"/>
    </xf>
    <xf numFmtId="49" fontId="47" fillId="2" borderId="2"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protection locked="0"/>
    </xf>
    <xf numFmtId="0" fontId="47" fillId="2" borderId="2" xfId="0" applyFont="1" applyFill="1" applyBorder="1" applyAlignment="1" applyProtection="1">
      <protection locked="0"/>
    </xf>
    <xf numFmtId="14" fontId="47" fillId="2" borderId="2" xfId="0" applyNumberFormat="1"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protection locked="0"/>
    </xf>
    <xf numFmtId="14" fontId="47" fillId="2" borderId="2" xfId="0" applyNumberFormat="1" applyFont="1" applyFill="1" applyBorder="1" applyAlignment="1" applyProtection="1">
      <alignment horizontal="center" vertical="center" wrapText="1"/>
      <protection hidden="1"/>
    </xf>
    <xf numFmtId="164" fontId="47" fillId="2" borderId="2" xfId="0" applyNumberFormat="1" applyFont="1" applyFill="1" applyBorder="1" applyAlignment="1" applyProtection="1">
      <alignment horizontal="center" vertical="center"/>
      <protection hidden="1"/>
    </xf>
    <xf numFmtId="164" fontId="54" fillId="2" borderId="2" xfId="0" applyNumberFormat="1" applyFont="1" applyFill="1" applyBorder="1" applyAlignment="1" applyProtection="1">
      <alignment horizontal="center" vertical="center" wrapText="1"/>
      <protection hidden="1"/>
    </xf>
    <xf numFmtId="164" fontId="54" fillId="2" borderId="2" xfId="3" applyNumberFormat="1" applyFont="1" applyFill="1" applyBorder="1" applyAlignment="1" applyProtection="1">
      <alignment horizontal="center" vertical="center" wrapText="1"/>
      <protection hidden="1"/>
    </xf>
    <xf numFmtId="0" fontId="51" fillId="2" borderId="7" xfId="0" applyFont="1" applyFill="1" applyBorder="1" applyAlignment="1" applyProtection="1">
      <protection hidden="1"/>
    </xf>
    <xf numFmtId="0" fontId="61" fillId="2" borderId="5" xfId="0" applyFont="1" applyFill="1" applyBorder="1" applyAlignment="1" applyProtection="1">
      <alignment vertical="center"/>
      <protection hidden="1"/>
    </xf>
    <xf numFmtId="0" fontId="6" fillId="2" borderId="0" xfId="0" applyFont="1" applyFill="1" applyProtection="1">
      <protection hidden="1"/>
    </xf>
    <xf numFmtId="164" fontId="38" fillId="0" borderId="2" xfId="0" applyNumberFormat="1" applyFont="1" applyFill="1" applyBorder="1" applyAlignment="1" applyProtection="1">
      <alignment horizontal="center" wrapText="1"/>
      <protection hidden="1"/>
    </xf>
    <xf numFmtId="0" fontId="48" fillId="4" borderId="2" xfId="0" applyFont="1" applyFill="1" applyBorder="1" applyAlignment="1" applyProtection="1">
      <alignment horizontal="left" vertical="center" wrapText="1" indent="1"/>
      <protection hidden="1"/>
    </xf>
    <xf numFmtId="0" fontId="48" fillId="4" borderId="3" xfId="0" applyFont="1" applyFill="1" applyBorder="1" applyAlignment="1" applyProtection="1">
      <alignment horizontal="left" vertical="center" wrapText="1" indent="1"/>
      <protection hidden="1"/>
    </xf>
    <xf numFmtId="0" fontId="38" fillId="4" borderId="4" xfId="0" applyFont="1" applyFill="1" applyBorder="1" applyAlignment="1" applyProtection="1">
      <alignment horizontal="center" vertical="center"/>
      <protection hidden="1"/>
    </xf>
    <xf numFmtId="0" fontId="49" fillId="6" borderId="2" xfId="0" applyFont="1" applyFill="1" applyBorder="1" applyAlignment="1" applyProtection="1">
      <alignment horizontal="center" vertical="center" wrapText="1"/>
      <protection hidden="1"/>
    </xf>
    <xf numFmtId="0" fontId="48" fillId="4" borderId="2" xfId="0" applyFont="1" applyFill="1" applyBorder="1" applyAlignment="1" applyProtection="1">
      <alignment horizontal="center" vertical="center" wrapText="1"/>
      <protection hidden="1"/>
    </xf>
    <xf numFmtId="0" fontId="48" fillId="4" borderId="3" xfId="0" applyFont="1" applyFill="1" applyBorder="1" applyAlignment="1" applyProtection="1">
      <alignment vertical="center" wrapText="1"/>
      <protection hidden="1"/>
    </xf>
    <xf numFmtId="0" fontId="62" fillId="4" borderId="2" xfId="0" applyFont="1" applyFill="1" applyBorder="1" applyAlignment="1" applyProtection="1">
      <alignment horizontal="left" vertical="center" wrapText="1" indent="1"/>
      <protection hidden="1"/>
    </xf>
    <xf numFmtId="0" fontId="51" fillId="4" borderId="3" xfId="0" applyFont="1" applyFill="1" applyBorder="1" applyAlignment="1" applyProtection="1">
      <alignment vertical="center"/>
      <protection hidden="1"/>
    </xf>
    <xf numFmtId="0" fontId="38" fillId="4" borderId="3" xfId="0" applyFont="1" applyFill="1" applyBorder="1" applyAlignment="1" applyProtection="1">
      <alignment vertical="center"/>
      <protection hidden="1"/>
    </xf>
    <xf numFmtId="0" fontId="51" fillId="2" borderId="0" xfId="0" applyFont="1" applyFill="1" applyBorder="1" applyAlignment="1" applyProtection="1">
      <alignment vertical="center"/>
      <protection hidden="1"/>
    </xf>
    <xf numFmtId="0" fontId="51" fillId="2" borderId="2" xfId="0" applyNumberFormat="1" applyFont="1" applyFill="1" applyBorder="1" applyAlignment="1" applyProtection="1">
      <alignment horizontal="left" vertical="center" wrapText="1" indent="1"/>
      <protection hidden="1"/>
    </xf>
    <xf numFmtId="0" fontId="51" fillId="2" borderId="3" xfId="0" applyNumberFormat="1" applyFont="1" applyFill="1" applyBorder="1" applyAlignment="1" applyProtection="1">
      <alignment horizontal="left" vertical="center" wrapText="1" indent="1"/>
      <protection hidden="1"/>
    </xf>
    <xf numFmtId="0" fontId="51" fillId="2" borderId="47" xfId="0" applyNumberFormat="1" applyFont="1" applyFill="1" applyBorder="1" applyAlignment="1" applyProtection="1">
      <alignment horizontal="left" vertical="center" wrapText="1" indent="1"/>
      <protection hidden="1"/>
    </xf>
    <xf numFmtId="0" fontId="51" fillId="2" borderId="2" xfId="0" applyNumberFormat="1" applyFont="1" applyFill="1" applyBorder="1" applyAlignment="1" applyProtection="1">
      <alignment horizontal="center" vertical="center" wrapText="1"/>
      <protection hidden="1"/>
    </xf>
    <xf numFmtId="0" fontId="38" fillId="2" borderId="2" xfId="0" applyNumberFormat="1" applyFont="1" applyFill="1" applyBorder="1" applyAlignment="1" applyProtection="1">
      <alignment horizontal="left" vertical="center" indent="1"/>
      <protection hidden="1"/>
    </xf>
    <xf numFmtId="0" fontId="51" fillId="2" borderId="3" xfId="0" applyNumberFormat="1" applyFont="1" applyFill="1" applyBorder="1" applyAlignment="1" applyProtection="1">
      <alignment vertical="center" wrapText="1"/>
      <protection hidden="1"/>
    </xf>
    <xf numFmtId="0" fontId="38" fillId="2" borderId="3" xfId="0" applyNumberFormat="1" applyFont="1" applyFill="1" applyBorder="1" applyAlignment="1" applyProtection="1">
      <protection hidden="1"/>
    </xf>
    <xf numFmtId="0" fontId="38" fillId="2" borderId="3" xfId="0" applyFont="1" applyFill="1" applyBorder="1" applyAlignment="1" applyProtection="1">
      <protection hidden="1"/>
    </xf>
    <xf numFmtId="0" fontId="38" fillId="2" borderId="0" xfId="0" applyNumberFormat="1" applyFont="1" applyFill="1" applyBorder="1" applyAlignment="1" applyProtection="1">
      <protection hidden="1"/>
    </xf>
    <xf numFmtId="0" fontId="38" fillId="2" borderId="0" xfId="0" applyFont="1" applyFill="1" applyBorder="1" applyAlignment="1" applyProtection="1">
      <protection hidden="1"/>
    </xf>
    <xf numFmtId="0" fontId="47" fillId="2" borderId="0" xfId="0" applyFont="1" applyFill="1" applyBorder="1" applyAlignment="1" applyProtection="1">
      <alignment horizontal="left" vertical="center" wrapText="1" indent="1"/>
      <protection locked="0"/>
    </xf>
    <xf numFmtId="0" fontId="47" fillId="2" borderId="0" xfId="0"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protection hidden="1"/>
    </xf>
    <xf numFmtId="0" fontId="63" fillId="2" borderId="7" xfId="0" applyFont="1" applyFill="1" applyBorder="1" applyProtection="1">
      <protection hidden="1"/>
    </xf>
    <xf numFmtId="0" fontId="64" fillId="2" borderId="0" xfId="0" applyFont="1" applyFill="1" applyBorder="1" applyProtection="1">
      <protection hidden="1"/>
    </xf>
    <xf numFmtId="0" fontId="65" fillId="2" borderId="0" xfId="0" applyFont="1" applyFill="1" applyBorder="1" applyAlignment="1" applyProtection="1">
      <alignment horizontal="center" vertical="center"/>
      <protection hidden="1"/>
    </xf>
    <xf numFmtId="0" fontId="66" fillId="2" borderId="0" xfId="0" applyFont="1" applyFill="1" applyBorder="1" applyAlignment="1" applyProtection="1">
      <alignment horizontal="center" vertical="center" wrapText="1"/>
      <protection hidden="1"/>
    </xf>
    <xf numFmtId="0" fontId="66" fillId="2" borderId="0" xfId="0" applyFont="1" applyFill="1" applyBorder="1" applyProtection="1">
      <protection hidden="1"/>
    </xf>
    <xf numFmtId="164" fontId="66" fillId="2" borderId="0" xfId="0" applyNumberFormat="1" applyFont="1" applyFill="1" applyBorder="1" applyAlignment="1" applyProtection="1">
      <alignment horizontal="center" vertical="center"/>
      <protection hidden="1"/>
    </xf>
    <xf numFmtId="0" fontId="66" fillId="2" borderId="0" xfId="0" applyFont="1" applyFill="1" applyBorder="1" applyAlignment="1" applyProtection="1">
      <alignment horizontal="center" vertical="center"/>
      <protection hidden="1"/>
    </xf>
    <xf numFmtId="0" fontId="38" fillId="2" borderId="19" xfId="0" applyFont="1" applyFill="1" applyBorder="1" applyProtection="1">
      <protection hidden="1"/>
    </xf>
    <xf numFmtId="0" fontId="38" fillId="2" borderId="1" xfId="0" applyFont="1" applyFill="1" applyBorder="1" applyProtection="1">
      <protection hidden="1"/>
    </xf>
    <xf numFmtId="0" fontId="38" fillId="2" borderId="1" xfId="0" applyFont="1" applyFill="1" applyBorder="1" applyAlignment="1" applyProtection="1">
      <alignment wrapText="1"/>
      <protection hidden="1"/>
    </xf>
    <xf numFmtId="0" fontId="38" fillId="2" borderId="20" xfId="0" applyFont="1" applyFill="1" applyBorder="1" applyProtection="1">
      <protection hidden="1"/>
    </xf>
    <xf numFmtId="0" fontId="48" fillId="2" borderId="0" xfId="0" applyFont="1" applyFill="1" applyBorder="1" applyAlignment="1" applyProtection="1">
      <alignment horizontal="left" vertical="center" wrapText="1" indent="1"/>
      <protection hidden="1"/>
    </xf>
    <xf numFmtId="0" fontId="63" fillId="2" borderId="0" xfId="0" applyFont="1" applyFill="1" applyBorder="1" applyAlignment="1" applyProtection="1">
      <alignment horizontal="center"/>
      <protection hidden="1"/>
    </xf>
    <xf numFmtId="164" fontId="67" fillId="2" borderId="0" xfId="0" applyNumberFormat="1" applyFont="1" applyFill="1" applyBorder="1" applyAlignment="1" applyProtection="1">
      <alignment horizontal="center" vertical="center"/>
      <protection hidden="1"/>
    </xf>
    <xf numFmtId="0" fontId="67" fillId="2" borderId="0" xfId="0" applyFont="1" applyFill="1" applyBorder="1" applyAlignment="1" applyProtection="1">
      <alignment horizontal="center" vertical="center"/>
      <protection hidden="1"/>
    </xf>
    <xf numFmtId="0" fontId="6" fillId="2" borderId="0" xfId="0" applyFont="1" applyFill="1" applyBorder="1" applyAlignment="1" applyProtection="1">
      <protection hidden="1"/>
    </xf>
    <xf numFmtId="0" fontId="51" fillId="2" borderId="0" xfId="0" applyNumberFormat="1" applyFont="1" applyFill="1" applyBorder="1" applyAlignment="1" applyProtection="1">
      <alignment horizontal="left" vertical="center" wrapText="1"/>
      <protection hidden="1"/>
    </xf>
    <xf numFmtId="0" fontId="38" fillId="2" borderId="0" xfId="0" applyNumberFormat="1" applyFont="1" applyFill="1" applyProtection="1">
      <protection hidden="1"/>
    </xf>
    <xf numFmtId="0" fontId="38" fillId="4" borderId="0" xfId="0" applyFont="1" applyFill="1" applyBorder="1" applyAlignment="1" applyProtection="1">
      <alignment horizontal="center" vertical="center"/>
      <protection hidden="1"/>
    </xf>
    <xf numFmtId="0" fontId="38" fillId="2" borderId="0" xfId="0" applyFont="1" applyFill="1" applyBorder="1" applyAlignment="1" applyProtection="1">
      <alignment horizontal="center" vertical="center"/>
      <protection hidden="1"/>
    </xf>
    <xf numFmtId="0" fontId="48" fillId="3" borderId="3" xfId="0" applyFont="1" applyFill="1" applyBorder="1" applyAlignment="1" applyProtection="1">
      <alignment vertical="center" wrapText="1"/>
      <protection hidden="1"/>
    </xf>
    <xf numFmtId="0" fontId="48" fillId="3" borderId="4" xfId="0" applyFont="1" applyFill="1" applyBorder="1" applyAlignment="1" applyProtection="1">
      <alignment vertical="center" wrapText="1"/>
      <protection hidden="1"/>
    </xf>
    <xf numFmtId="0" fontId="48" fillId="3" borderId="2" xfId="0" applyFont="1" applyFill="1" applyBorder="1" applyAlignment="1" applyProtection="1">
      <alignment horizontal="center" vertical="center" wrapText="1"/>
      <protection hidden="1"/>
    </xf>
    <xf numFmtId="0" fontId="38" fillId="4" borderId="0" xfId="0" applyFont="1" applyFill="1" applyBorder="1" applyAlignment="1" applyProtection="1">
      <alignment horizontal="center"/>
      <protection hidden="1"/>
    </xf>
    <xf numFmtId="0" fontId="38" fillId="2" borderId="0" xfId="0" applyFont="1" applyFill="1" applyBorder="1" applyAlignment="1" applyProtection="1">
      <alignment horizontal="center"/>
      <protection hidden="1"/>
    </xf>
    <xf numFmtId="165" fontId="68" fillId="2" borderId="3" xfId="0" applyNumberFormat="1" applyFont="1" applyFill="1" applyBorder="1" applyAlignment="1" applyProtection="1">
      <alignment vertical="center"/>
      <protection hidden="1"/>
    </xf>
    <xf numFmtId="165" fontId="68" fillId="2" borderId="4" xfId="0" applyNumberFormat="1" applyFont="1" applyFill="1" applyBorder="1" applyAlignment="1" applyProtection="1">
      <alignment vertical="center"/>
      <protection hidden="1"/>
    </xf>
    <xf numFmtId="165" fontId="68" fillId="2" borderId="2" xfId="0" applyNumberFormat="1" applyFont="1" applyFill="1" applyBorder="1" applyAlignment="1" applyProtection="1">
      <alignment horizontal="center" vertical="center"/>
      <protection hidden="1"/>
    </xf>
    <xf numFmtId="0" fontId="39" fillId="4" borderId="21" xfId="0" applyFont="1" applyFill="1" applyBorder="1" applyProtection="1">
      <protection hidden="1"/>
    </xf>
    <xf numFmtId="0" fontId="39" fillId="4" borderId="6" xfId="0" applyFont="1" applyFill="1" applyBorder="1" applyProtection="1">
      <protection hidden="1"/>
    </xf>
    <xf numFmtId="0" fontId="38" fillId="4" borderId="6" xfId="0" applyFont="1" applyFill="1" applyBorder="1" applyProtection="1">
      <protection hidden="1"/>
    </xf>
    <xf numFmtId="0" fontId="38" fillId="4" borderId="16" xfId="0" applyFont="1" applyFill="1" applyBorder="1" applyProtection="1">
      <protection hidden="1"/>
    </xf>
    <xf numFmtId="0" fontId="38" fillId="2" borderId="0" xfId="0" applyFont="1" applyFill="1" applyAlignment="1" applyProtection="1">
      <alignment horizontal="center" vertical="center"/>
      <protection hidden="1"/>
    </xf>
    <xf numFmtId="0" fontId="39" fillId="4" borderId="7" xfId="0" applyFont="1" applyFill="1" applyBorder="1" applyProtection="1">
      <protection hidden="1"/>
    </xf>
    <xf numFmtId="0" fontId="39" fillId="4" borderId="0" xfId="0" applyFont="1" applyFill="1" applyBorder="1" applyProtection="1">
      <protection hidden="1"/>
    </xf>
    <xf numFmtId="0" fontId="38" fillId="4" borderId="0" xfId="0" applyFont="1" applyFill="1" applyBorder="1" applyProtection="1">
      <protection hidden="1"/>
    </xf>
    <xf numFmtId="0" fontId="38" fillId="4" borderId="17" xfId="0" applyFont="1" applyFill="1" applyBorder="1" applyProtection="1">
      <protection hidden="1"/>
    </xf>
    <xf numFmtId="0" fontId="38" fillId="2" borderId="0" xfId="0" applyFont="1" applyFill="1" applyAlignment="1" applyProtection="1">
      <alignment vertical="center"/>
      <protection hidden="1"/>
    </xf>
    <xf numFmtId="0" fontId="46" fillId="7" borderId="3" xfId="0" applyFont="1" applyFill="1" applyBorder="1" applyAlignment="1" applyProtection="1">
      <alignment vertical="center"/>
      <protection hidden="1"/>
    </xf>
    <xf numFmtId="0" fontId="46" fillId="7" borderId="5" xfId="0" applyFont="1" applyFill="1" applyBorder="1" applyAlignment="1" applyProtection="1">
      <alignment vertical="center"/>
      <protection hidden="1"/>
    </xf>
    <xf numFmtId="0" fontId="46" fillId="7" borderId="4" xfId="0" applyFont="1" applyFill="1" applyBorder="1" applyAlignment="1" applyProtection="1">
      <alignment vertical="center"/>
      <protection hidden="1"/>
    </xf>
    <xf numFmtId="0" fontId="47" fillId="4" borderId="0" xfId="0" applyFont="1" applyFill="1" applyBorder="1" applyProtection="1">
      <protection hidden="1"/>
    </xf>
    <xf numFmtId="0" fontId="46" fillId="4" borderId="0" xfId="0" applyFont="1" applyFill="1" applyBorder="1" applyAlignment="1" applyProtection="1">
      <alignment vertical="center"/>
      <protection hidden="1"/>
    </xf>
    <xf numFmtId="0" fontId="39" fillId="4" borderId="7" xfId="0" applyFont="1" applyFill="1" applyBorder="1" applyAlignment="1" applyProtection="1">
      <alignment vertical="center"/>
      <protection hidden="1"/>
    </xf>
    <xf numFmtId="0" fontId="54" fillId="8" borderId="2" xfId="0" applyFont="1" applyFill="1" applyBorder="1" applyAlignment="1" applyProtection="1">
      <alignment horizontal="center" vertical="center" wrapText="1"/>
      <protection hidden="1"/>
    </xf>
    <xf numFmtId="0" fontId="54" fillId="8" borderId="2" xfId="0" applyFont="1" applyFill="1" applyBorder="1" applyAlignment="1" applyProtection="1">
      <alignment horizontal="left" vertical="center" wrapText="1" indent="1"/>
      <protection hidden="1"/>
    </xf>
    <xf numFmtId="0" fontId="54" fillId="8" borderId="3" xfId="0" applyFont="1" applyFill="1" applyBorder="1" applyAlignment="1" applyProtection="1">
      <alignment horizontal="left" vertical="center" wrapText="1" indent="1"/>
      <protection hidden="1"/>
    </xf>
    <xf numFmtId="0" fontId="54" fillId="8" borderId="3" xfId="0" applyFont="1" applyFill="1" applyBorder="1" applyAlignment="1" applyProtection="1">
      <alignment horizontal="left" vertical="center" wrapText="1" indent="1"/>
      <protection hidden="1"/>
    </xf>
    <xf numFmtId="0" fontId="54" fillId="8" borderId="4" xfId="0" applyFont="1" applyFill="1" applyBorder="1" applyAlignment="1" applyProtection="1">
      <alignment horizontal="left" vertical="center" wrapText="1" indent="1"/>
      <protection hidden="1"/>
    </xf>
    <xf numFmtId="0" fontId="47" fillId="8" borderId="3" xfId="0" applyFont="1" applyFill="1" applyBorder="1" applyAlignment="1" applyProtection="1">
      <alignment horizontal="center" vertical="center" wrapText="1"/>
      <protection hidden="1"/>
    </xf>
    <xf numFmtId="0" fontId="47" fillId="8" borderId="2"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wrapText="1"/>
      <protection hidden="1"/>
    </xf>
    <xf numFmtId="0" fontId="38" fillId="4" borderId="17" xfId="0" applyFont="1" applyFill="1" applyBorder="1" applyAlignment="1" applyProtection="1">
      <alignment vertical="center"/>
      <protection hidden="1"/>
    </xf>
    <xf numFmtId="165" fontId="54" fillId="2" borderId="2" xfId="0" applyNumberFormat="1" applyFont="1" applyFill="1" applyBorder="1" applyAlignment="1" applyProtection="1">
      <alignment horizontal="center" vertical="center"/>
      <protection hidden="1"/>
    </xf>
    <xf numFmtId="165" fontId="54" fillId="2" borderId="2" xfId="0" applyNumberFormat="1" applyFont="1" applyFill="1" applyBorder="1" applyAlignment="1" applyProtection="1">
      <alignment horizontal="left" vertical="center" indent="1"/>
      <protection locked="0"/>
    </xf>
    <xf numFmtId="165" fontId="54" fillId="2" borderId="3" xfId="0" applyNumberFormat="1" applyFont="1" applyFill="1" applyBorder="1" applyAlignment="1" applyProtection="1">
      <alignment horizontal="left" vertical="center" indent="1"/>
      <protection locked="0"/>
    </xf>
    <xf numFmtId="165" fontId="54" fillId="2" borderId="3" xfId="0" applyNumberFormat="1" applyFont="1" applyFill="1" applyBorder="1" applyAlignment="1" applyProtection="1">
      <alignment horizontal="center" vertical="center" wrapText="1"/>
    </xf>
    <xf numFmtId="165" fontId="54" fillId="2" borderId="4" xfId="0" applyNumberFormat="1" applyFont="1" applyFill="1" applyBorder="1" applyAlignment="1" applyProtection="1">
      <alignment horizontal="center" vertical="center" wrapText="1"/>
    </xf>
    <xf numFmtId="165" fontId="54" fillId="2" borderId="2" xfId="0" applyNumberFormat="1" applyFont="1" applyFill="1" applyBorder="1" applyAlignment="1" applyProtection="1">
      <alignment horizontal="center" vertical="center"/>
      <protection locked="0"/>
    </xf>
    <xf numFmtId="14" fontId="54" fillId="2" borderId="2" xfId="0" applyNumberFormat="1" applyFont="1" applyFill="1" applyBorder="1" applyAlignment="1" applyProtection="1">
      <alignment horizontal="center" vertical="center"/>
      <protection locked="0"/>
    </xf>
    <xf numFmtId="49" fontId="54" fillId="2" borderId="2" xfId="0" applyNumberFormat="1" applyFont="1" applyFill="1" applyBorder="1" applyAlignment="1" applyProtection="1">
      <alignment horizontal="left" vertical="center" wrapText="1" indent="1"/>
      <protection locked="0"/>
    </xf>
    <xf numFmtId="164" fontId="47" fillId="2" borderId="3" xfId="0" applyNumberFormat="1" applyFont="1" applyFill="1" applyBorder="1" applyAlignment="1" applyProtection="1">
      <alignment horizontal="center" vertical="center"/>
      <protection locked="0"/>
    </xf>
    <xf numFmtId="164" fontId="47" fillId="2" borderId="2" xfId="0" applyNumberFormat="1" applyFont="1" applyFill="1" applyBorder="1" applyAlignment="1" applyProtection="1">
      <alignment horizontal="center" vertical="center"/>
      <protection locked="0"/>
    </xf>
    <xf numFmtId="49" fontId="54" fillId="2" borderId="3" xfId="0" applyNumberFormat="1" applyFont="1" applyFill="1" applyBorder="1" applyAlignment="1" applyProtection="1">
      <alignment horizontal="left" vertical="center" indent="1"/>
      <protection locked="0"/>
    </xf>
    <xf numFmtId="49" fontId="54" fillId="2" borderId="4" xfId="0" applyNumberFormat="1" applyFont="1" applyFill="1" applyBorder="1" applyAlignment="1" applyProtection="1">
      <alignment horizontal="left" vertical="center" indent="1"/>
      <protection locked="0"/>
    </xf>
    <xf numFmtId="1" fontId="54" fillId="2" borderId="2" xfId="0" applyNumberFormat="1" applyFont="1" applyFill="1" applyBorder="1" applyAlignment="1" applyProtection="1">
      <alignment horizontal="center" vertical="center"/>
      <protection locked="0"/>
    </xf>
    <xf numFmtId="1" fontId="54" fillId="2" borderId="4" xfId="0" applyNumberFormat="1" applyFont="1" applyFill="1" applyBorder="1" applyAlignment="1" applyProtection="1">
      <alignment horizontal="center" vertical="center"/>
      <protection locked="0"/>
    </xf>
    <xf numFmtId="165" fontId="38" fillId="2" borderId="0" xfId="0" applyNumberFormat="1" applyFont="1" applyFill="1" applyBorder="1" applyAlignment="1" applyProtection="1">
      <alignment horizontal="center"/>
      <protection hidden="1"/>
    </xf>
    <xf numFmtId="14" fontId="38" fillId="2" borderId="0" xfId="0" applyNumberFormat="1" applyFont="1" applyFill="1" applyBorder="1" applyProtection="1">
      <protection hidden="1"/>
    </xf>
    <xf numFmtId="0" fontId="46" fillId="7" borderId="3" xfId="0" applyFont="1" applyFill="1" applyBorder="1" applyProtection="1">
      <protection hidden="1"/>
    </xf>
    <xf numFmtId="0" fontId="53" fillId="7" borderId="5" xfId="0" applyFont="1" applyFill="1" applyBorder="1" applyProtection="1">
      <protection hidden="1"/>
    </xf>
    <xf numFmtId="0" fontId="53" fillId="7" borderId="4" xfId="0" applyFont="1" applyFill="1" applyBorder="1" applyProtection="1">
      <protection hidden="1"/>
    </xf>
    <xf numFmtId="0" fontId="53" fillId="10" borderId="3" xfId="0" applyFont="1" applyFill="1" applyBorder="1" applyAlignment="1" applyProtection="1">
      <alignment vertical="center"/>
      <protection hidden="1"/>
    </xf>
    <xf numFmtId="0" fontId="55" fillId="10" borderId="5" xfId="0" applyFont="1" applyFill="1" applyBorder="1" applyAlignment="1" applyProtection="1">
      <alignment vertical="center"/>
      <protection hidden="1"/>
    </xf>
    <xf numFmtId="0" fontId="55" fillId="10" borderId="4" xfId="0" applyFont="1" applyFill="1" applyBorder="1" applyAlignment="1" applyProtection="1">
      <alignment vertical="center"/>
      <protection hidden="1"/>
    </xf>
    <xf numFmtId="0" fontId="53" fillId="10" borderId="3" xfId="0" applyFont="1" applyFill="1" applyBorder="1" applyProtection="1">
      <protection hidden="1"/>
    </xf>
    <xf numFmtId="0" fontId="55" fillId="10" borderId="5" xfId="0" applyFont="1" applyFill="1" applyBorder="1" applyProtection="1">
      <protection hidden="1"/>
    </xf>
    <xf numFmtId="0" fontId="55" fillId="10" borderId="4" xfId="0" applyFont="1" applyFill="1" applyBorder="1" applyProtection="1">
      <protection hidden="1"/>
    </xf>
    <xf numFmtId="0" fontId="58" fillId="2" borderId="2" xfId="0" applyFont="1" applyFill="1" applyBorder="1" applyAlignment="1" applyProtection="1">
      <alignment horizontal="center"/>
      <protection hidden="1"/>
    </xf>
    <xf numFmtId="0" fontId="39" fillId="2" borderId="0" xfId="0" applyFont="1" applyFill="1" applyAlignment="1" applyProtection="1">
      <alignment horizontal="center"/>
      <protection hidden="1"/>
    </xf>
    <xf numFmtId="0" fontId="39" fillId="2" borderId="2" xfId="0" applyFont="1" applyFill="1" applyBorder="1" applyAlignment="1" applyProtection="1">
      <alignment horizontal="center"/>
      <protection hidden="1"/>
    </xf>
    <xf numFmtId="0" fontId="39" fillId="4" borderId="19" xfId="0" applyFont="1" applyFill="1" applyBorder="1" applyProtection="1">
      <protection hidden="1"/>
    </xf>
    <xf numFmtId="0" fontId="39" fillId="4" borderId="1" xfId="0" applyFont="1" applyFill="1" applyBorder="1" applyProtection="1">
      <protection hidden="1"/>
    </xf>
    <xf numFmtId="0" fontId="38" fillId="4" borderId="1" xfId="0" applyFont="1" applyFill="1" applyBorder="1" applyProtection="1">
      <protection hidden="1"/>
    </xf>
    <xf numFmtId="0" fontId="38" fillId="4" borderId="20" xfId="0" applyFont="1" applyFill="1" applyBorder="1" applyProtection="1">
      <protection hidden="1"/>
    </xf>
    <xf numFmtId="0" fontId="51" fillId="2" borderId="0" xfId="0" applyFont="1" applyFill="1" applyBorder="1" applyAlignment="1" applyProtection="1">
      <alignment horizontal="left" vertical="center" wrapText="1" indent="1"/>
      <protection hidden="1"/>
    </xf>
    <xf numFmtId="0" fontId="51" fillId="2" borderId="0" xfId="0" applyFont="1" applyFill="1" applyBorder="1" applyAlignment="1" applyProtection="1">
      <alignment horizontal="left" vertical="center" wrapText="1" indent="1"/>
      <protection hidden="1"/>
    </xf>
    <xf numFmtId="14" fontId="51" fillId="2" borderId="0" xfId="0" applyNumberFormat="1" applyFont="1" applyFill="1" applyBorder="1" applyAlignment="1" applyProtection="1">
      <alignment horizontal="left" indent="1"/>
      <protection hidden="1"/>
    </xf>
    <xf numFmtId="164" fontId="51" fillId="2" borderId="0" xfId="0" applyNumberFormat="1" applyFont="1" applyFill="1" applyBorder="1" applyAlignment="1" applyProtection="1">
      <alignment horizontal="left" vertical="center" indent="1"/>
      <protection hidden="1"/>
    </xf>
    <xf numFmtId="164" fontId="51" fillId="2" borderId="0" xfId="0" applyNumberFormat="1" applyFont="1" applyFill="1" applyBorder="1" applyAlignment="1" applyProtection="1">
      <alignment horizontal="left" vertical="center" indent="1"/>
      <protection hidden="1"/>
    </xf>
    <xf numFmtId="164" fontId="69" fillId="2" borderId="0" xfId="0" applyNumberFormat="1" applyFont="1" applyFill="1" applyBorder="1" applyAlignment="1" applyProtection="1">
      <alignment horizontal="left" vertical="center" indent="1"/>
      <protection hidden="1"/>
    </xf>
    <xf numFmtId="164" fontId="38" fillId="2" borderId="2" xfId="0" applyNumberFormat="1" applyFont="1" applyFill="1" applyBorder="1" applyProtection="1">
      <protection hidden="1"/>
    </xf>
    <xf numFmtId="164" fontId="38" fillId="2" borderId="0" xfId="0" applyNumberFormat="1" applyFont="1" applyFill="1" applyProtection="1">
      <protection hidden="1"/>
    </xf>
    <xf numFmtId="0" fontId="70" fillId="2" borderId="0" xfId="0" applyFont="1" applyFill="1" applyBorder="1" applyAlignment="1" applyProtection="1">
      <alignment horizontal="right"/>
      <protection hidden="1"/>
    </xf>
    <xf numFmtId="164" fontId="71" fillId="2" borderId="0" xfId="0" applyNumberFormat="1" applyFont="1" applyFill="1" applyBorder="1" applyAlignment="1" applyProtection="1">
      <alignment horizontal="left" indent="1"/>
      <protection hidden="1"/>
    </xf>
    <xf numFmtId="0" fontId="49" fillId="12" borderId="5" xfId="0" applyFont="1" applyFill="1" applyBorder="1" applyAlignment="1" applyProtection="1">
      <alignment horizontal="left" vertical="center" indent="1"/>
      <protection hidden="1"/>
    </xf>
    <xf numFmtId="0" fontId="49" fillId="12" borderId="4" xfId="0" applyFont="1" applyFill="1" applyBorder="1" applyAlignment="1" applyProtection="1">
      <alignment horizontal="left" vertical="center" indent="1"/>
      <protection hidden="1"/>
    </xf>
    <xf numFmtId="0" fontId="49" fillId="7" borderId="3" xfId="0" applyFont="1" applyFill="1" applyBorder="1" applyAlignment="1" applyProtection="1">
      <alignment horizontal="left" vertical="center" indent="1"/>
      <protection hidden="1"/>
    </xf>
    <xf numFmtId="0" fontId="49" fillId="7" borderId="4" xfId="0" applyFont="1" applyFill="1" applyBorder="1" applyAlignment="1" applyProtection="1">
      <alignment horizontal="left" vertical="center" indent="1"/>
      <protection hidden="1"/>
    </xf>
    <xf numFmtId="0" fontId="51" fillId="2" borderId="0" xfId="0" applyFont="1" applyFill="1" applyAlignment="1" applyProtection="1">
      <alignment horizontal="center"/>
      <protection hidden="1"/>
    </xf>
    <xf numFmtId="0" fontId="51" fillId="2" borderId="0" xfId="0" applyFont="1" applyFill="1" applyProtection="1">
      <protection hidden="1"/>
    </xf>
    <xf numFmtId="0" fontId="51" fillId="4" borderId="2" xfId="0" applyFont="1" applyFill="1" applyBorder="1" applyAlignment="1" applyProtection="1">
      <alignment horizontal="center" vertical="center" wrapText="1"/>
      <protection hidden="1"/>
    </xf>
    <xf numFmtId="164" fontId="51" fillId="2" borderId="2" xfId="0" applyNumberFormat="1" applyFont="1" applyFill="1" applyBorder="1" applyAlignment="1" applyProtection="1">
      <alignment horizontal="center" vertical="center"/>
      <protection hidden="1"/>
    </xf>
    <xf numFmtId="164" fontId="48" fillId="2" borderId="2" xfId="3" applyNumberFormat="1" applyFont="1" applyFill="1" applyBorder="1" applyAlignment="1" applyProtection="1">
      <alignment horizontal="center" vertical="center" wrapText="1"/>
      <protection hidden="1"/>
    </xf>
    <xf numFmtId="164" fontId="48" fillId="2" borderId="2" xfId="0" applyNumberFormat="1" applyFont="1" applyFill="1" applyBorder="1" applyAlignment="1" applyProtection="1">
      <alignment horizontal="center" vertical="center" wrapText="1"/>
      <protection hidden="1"/>
    </xf>
    <xf numFmtId="0" fontId="54" fillId="8" borderId="3" xfId="0" applyFont="1" applyFill="1" applyBorder="1" applyAlignment="1" applyProtection="1">
      <alignment vertical="center" wrapText="1"/>
      <protection hidden="1"/>
    </xf>
    <xf numFmtId="165" fontId="54" fillId="2" borderId="3" xfId="0" applyNumberFormat="1" applyFont="1" applyFill="1" applyBorder="1" applyAlignment="1" applyProtection="1">
      <alignment vertical="center"/>
    </xf>
    <xf numFmtId="165" fontId="38" fillId="2" borderId="0" xfId="0" applyNumberFormat="1" applyFont="1" applyFill="1" applyProtection="1">
      <protection hidden="1"/>
    </xf>
    <xf numFmtId="0" fontId="39" fillId="2" borderId="1" xfId="0" applyFont="1" applyFill="1" applyBorder="1" applyProtection="1"/>
    <xf numFmtId="0" fontId="39" fillId="2" borderId="0" xfId="0" applyFont="1" applyFill="1" applyBorder="1" applyProtection="1"/>
    <xf numFmtId="0" fontId="39" fillId="2" borderId="0" xfId="0" applyFont="1" applyFill="1" applyProtection="1"/>
    <xf numFmtId="0" fontId="39" fillId="2" borderId="0" xfId="0" applyFont="1" applyFill="1" applyAlignment="1" applyProtection="1">
      <alignment horizontal="left" indent="1"/>
    </xf>
    <xf numFmtId="0" fontId="39" fillId="2" borderId="7" xfId="0" applyFont="1" applyFill="1" applyBorder="1" applyProtection="1"/>
    <xf numFmtId="0" fontId="39" fillId="2" borderId="16" xfId="0" applyFont="1" applyFill="1" applyBorder="1" applyProtection="1"/>
    <xf numFmtId="0" fontId="40" fillId="2" borderId="0" xfId="0" applyFont="1" applyFill="1" applyBorder="1" applyAlignment="1" applyProtection="1">
      <alignment vertical="top"/>
    </xf>
    <xf numFmtId="0" fontId="39" fillId="2" borderId="0" xfId="0" applyFont="1" applyFill="1" applyBorder="1" applyAlignment="1" applyProtection="1">
      <alignment horizontal="left" indent="7"/>
    </xf>
    <xf numFmtId="0" fontId="39" fillId="2" borderId="0" xfId="0" applyFont="1" applyFill="1" applyBorder="1" applyAlignment="1" applyProtection="1">
      <alignment horizontal="left" indent="1"/>
    </xf>
    <xf numFmtId="0" fontId="72" fillId="2" borderId="0" xfId="0" applyFont="1" applyFill="1" applyBorder="1" applyAlignment="1" applyProtection="1">
      <alignment vertical="center"/>
    </xf>
    <xf numFmtId="0" fontId="72" fillId="2" borderId="17" xfId="0" applyFont="1" applyFill="1" applyBorder="1" applyAlignment="1" applyProtection="1">
      <alignment vertical="center"/>
    </xf>
    <xf numFmtId="0" fontId="72" fillId="2" borderId="7" xfId="0" applyFont="1" applyFill="1" applyBorder="1" applyAlignment="1" applyProtection="1">
      <alignment vertical="center"/>
    </xf>
    <xf numFmtId="0" fontId="73" fillId="2" borderId="0" xfId="0" applyFont="1" applyFill="1" applyAlignment="1" applyProtection="1">
      <alignment horizontal="center" vertical="center"/>
    </xf>
    <xf numFmtId="0" fontId="42" fillId="2" borderId="0" xfId="0" applyFont="1" applyFill="1" applyProtection="1"/>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left" vertical="top" wrapText="1" indent="1"/>
    </xf>
    <xf numFmtId="0" fontId="39" fillId="2" borderId="17" xfId="0" applyFont="1" applyFill="1" applyBorder="1" applyAlignment="1" applyProtection="1">
      <alignment vertical="top" wrapText="1"/>
    </xf>
    <xf numFmtId="0" fontId="39" fillId="2" borderId="7" xfId="0" applyFont="1" applyFill="1" applyBorder="1" applyAlignment="1" applyProtection="1">
      <alignment vertical="top" wrapText="1"/>
    </xf>
    <xf numFmtId="0" fontId="39" fillId="2" borderId="0" xfId="0" applyFont="1" applyFill="1" applyAlignment="1" applyProtection="1">
      <alignment horizontal="center" vertical="center"/>
    </xf>
    <xf numFmtId="0" fontId="44" fillId="2" borderId="0" xfId="0" applyFont="1" applyFill="1" applyBorder="1" applyAlignment="1" applyProtection="1">
      <alignment vertical="top" wrapText="1"/>
    </xf>
    <xf numFmtId="0" fontId="46" fillId="7" borderId="30" xfId="0" applyFont="1" applyFill="1" applyBorder="1" applyProtection="1"/>
    <xf numFmtId="0" fontId="53" fillId="7" borderId="32" xfId="0" applyFont="1" applyFill="1" applyBorder="1" applyProtection="1"/>
    <xf numFmtId="0" fontId="53" fillId="7" borderId="31" xfId="0" applyFont="1" applyFill="1" applyBorder="1" applyProtection="1"/>
    <xf numFmtId="0" fontId="53" fillId="2" borderId="0" xfId="0" applyFont="1" applyFill="1" applyProtection="1"/>
    <xf numFmtId="0" fontId="53" fillId="7" borderId="32" xfId="0" applyFont="1" applyFill="1" applyBorder="1" applyAlignment="1" applyProtection="1">
      <alignment horizontal="left" indent="1"/>
    </xf>
    <xf numFmtId="0" fontId="44" fillId="2" borderId="0" xfId="0" applyFont="1" applyFill="1" applyBorder="1" applyAlignment="1" applyProtection="1">
      <alignment horizontal="left" vertical="top" wrapText="1" indent="7"/>
    </xf>
    <xf numFmtId="0" fontId="48" fillId="8" borderId="3" xfId="0" applyFont="1" applyFill="1" applyBorder="1" applyAlignment="1" applyProtection="1">
      <alignment horizontal="left" vertical="center" indent="1"/>
    </xf>
    <xf numFmtId="0" fontId="48" fillId="8" borderId="5" xfId="0" applyFont="1" applyFill="1" applyBorder="1" applyAlignment="1" applyProtection="1">
      <alignment horizontal="left" vertical="center" indent="1"/>
    </xf>
    <xf numFmtId="0" fontId="51" fillId="8" borderId="5" xfId="0" applyFont="1" applyFill="1" applyBorder="1" applyAlignment="1" applyProtection="1">
      <alignment horizontal="left" vertical="center" indent="1"/>
    </xf>
    <xf numFmtId="0" fontId="48" fillId="8" borderId="5" xfId="0" applyFont="1" applyFill="1" applyBorder="1" applyAlignment="1" applyProtection="1">
      <alignment horizontal="left" vertical="center" wrapText="1" indent="1"/>
    </xf>
    <xf numFmtId="0" fontId="51" fillId="8" borderId="5" xfId="0" applyFont="1" applyFill="1" applyBorder="1" applyAlignment="1" applyProtection="1">
      <alignment horizontal="left" vertical="center" wrapText="1" indent="1"/>
    </xf>
    <xf numFmtId="0" fontId="74" fillId="8" borderId="5" xfId="0" applyFont="1" applyFill="1" applyBorder="1" applyAlignment="1" applyProtection="1">
      <alignment horizontal="left" vertical="center" wrapText="1" indent="1"/>
    </xf>
    <xf numFmtId="0" fontId="74" fillId="8" borderId="4" xfId="0" applyFont="1" applyFill="1" applyBorder="1" applyAlignment="1" applyProtection="1">
      <alignment horizontal="left" vertical="center" wrapText="1" indent="1"/>
    </xf>
    <xf numFmtId="0" fontId="51" fillId="4" borderId="2" xfId="0" applyFont="1" applyFill="1" applyBorder="1" applyAlignment="1" applyProtection="1">
      <alignment horizontal="center" vertical="center" wrapText="1"/>
    </xf>
    <xf numFmtId="0" fontId="51" fillId="4" borderId="2" xfId="0" applyFont="1" applyFill="1" applyBorder="1" applyAlignment="1" applyProtection="1">
      <alignment horizontal="left" vertical="center" wrapText="1" indent="1"/>
    </xf>
    <xf numFmtId="0" fontId="51" fillId="4" borderId="2" xfId="0" applyFont="1" applyFill="1" applyBorder="1" applyAlignment="1" applyProtection="1">
      <alignment horizontal="center" vertical="center" wrapText="1"/>
    </xf>
    <xf numFmtId="8" fontId="39" fillId="2" borderId="0" xfId="0" applyNumberFormat="1" applyFont="1" applyFill="1" applyBorder="1" applyAlignment="1" applyProtection="1"/>
    <xf numFmtId="14" fontId="75" fillId="2" borderId="0" xfId="0" applyNumberFormat="1" applyFont="1" applyFill="1" applyProtection="1"/>
    <xf numFmtId="0" fontId="68" fillId="9" borderId="18" xfId="0" applyFont="1" applyFill="1" applyBorder="1" applyAlignment="1" applyProtection="1">
      <alignment horizontal="left" wrapText="1" indent="1"/>
    </xf>
    <xf numFmtId="0" fontId="68" fillId="9" borderId="18" xfId="0" applyFont="1" applyFill="1" applyBorder="1" applyAlignment="1" applyProtection="1">
      <alignment horizontal="left" indent="1"/>
    </xf>
    <xf numFmtId="0" fontId="68" fillId="9" borderId="18" xfId="0" applyNumberFormat="1" applyFont="1" applyFill="1" applyBorder="1" applyAlignment="1" applyProtection="1">
      <alignment horizontal="left" indent="1"/>
    </xf>
    <xf numFmtId="0" fontId="69" fillId="9" borderId="34" xfId="0" applyNumberFormat="1" applyFont="1" applyFill="1" applyBorder="1" applyAlignment="1" applyProtection="1">
      <alignment horizontal="left" vertical="center" indent="1"/>
    </xf>
    <xf numFmtId="0" fontId="69" fillId="9" borderId="35" xfId="0" applyNumberFormat="1" applyFont="1" applyFill="1" applyBorder="1" applyAlignment="1" applyProtection="1">
      <alignment horizontal="left" vertical="center" indent="1"/>
    </xf>
    <xf numFmtId="0" fontId="68" fillId="9" borderId="34" xfId="0" applyNumberFormat="1" applyFont="1" applyFill="1" applyBorder="1" applyAlignment="1" applyProtection="1">
      <alignment horizontal="left" vertical="center" wrapText="1" indent="1"/>
    </xf>
    <xf numFmtId="0" fontId="68" fillId="9" borderId="35" xfId="0" applyNumberFormat="1" applyFont="1" applyFill="1" applyBorder="1" applyAlignment="1" applyProtection="1">
      <alignment horizontal="left" vertical="center" wrapText="1" indent="1"/>
    </xf>
    <xf numFmtId="0" fontId="39" fillId="2" borderId="3" xfId="0" applyFont="1" applyFill="1" applyBorder="1" applyAlignment="1" applyProtection="1"/>
    <xf numFmtId="0" fontId="39" fillId="2" borderId="4" xfId="0" applyFont="1" applyFill="1" applyBorder="1" applyAlignment="1" applyProtection="1"/>
    <xf numFmtId="0" fontId="39" fillId="2" borderId="2" xfId="0" applyFont="1" applyFill="1" applyBorder="1" applyAlignment="1" applyProtection="1">
      <alignment horizontal="left" indent="1"/>
    </xf>
    <xf numFmtId="0" fontId="39" fillId="2" borderId="2" xfId="0" applyFont="1" applyFill="1" applyBorder="1" applyAlignment="1" applyProtection="1">
      <alignment horizontal="center"/>
    </xf>
    <xf numFmtId="0" fontId="39" fillId="2" borderId="2" xfId="0" applyFont="1" applyFill="1" applyBorder="1" applyAlignment="1" applyProtection="1">
      <alignment horizontal="center"/>
    </xf>
    <xf numFmtId="14" fontId="51" fillId="2" borderId="2" xfId="0" applyNumberFormat="1" applyFont="1" applyFill="1" applyBorder="1" applyAlignment="1" applyProtection="1">
      <alignment horizontal="left" vertical="center" indent="1"/>
      <protection locked="0"/>
    </xf>
    <xf numFmtId="0" fontId="51" fillId="2" borderId="0" xfId="0" applyFont="1" applyFill="1" applyBorder="1" applyAlignment="1" applyProtection="1">
      <alignment vertical="center"/>
    </xf>
    <xf numFmtId="0" fontId="51" fillId="2" borderId="0" xfId="0" applyFont="1" applyFill="1" applyBorder="1" applyAlignment="1" applyProtection="1">
      <alignment horizontal="left" vertical="center" indent="1"/>
    </xf>
    <xf numFmtId="0" fontId="39" fillId="2" borderId="0" xfId="0" applyFont="1" applyFill="1" applyBorder="1" applyAlignment="1" applyProtection="1">
      <alignment horizontal="center" vertical="center"/>
    </xf>
    <xf numFmtId="0" fontId="77" fillId="2" borderId="0" xfId="0" applyFont="1" applyFill="1" applyBorder="1" applyAlignment="1" applyProtection="1">
      <alignment vertical="center"/>
    </xf>
    <xf numFmtId="0" fontId="68" fillId="9" borderId="2" xfId="0" applyFont="1" applyFill="1" applyBorder="1" applyAlignment="1" applyProtection="1">
      <alignment horizontal="left" wrapText="1" indent="1"/>
    </xf>
    <xf numFmtId="0" fontId="68" fillId="9" borderId="2" xfId="0" applyFont="1" applyFill="1" applyBorder="1" applyAlignment="1" applyProtection="1">
      <alignment horizontal="left" indent="1"/>
    </xf>
    <xf numFmtId="0" fontId="68" fillId="9" borderId="2" xfId="0" applyNumberFormat="1" applyFont="1" applyFill="1" applyBorder="1" applyAlignment="1" applyProtection="1">
      <alignment horizontal="left" indent="1"/>
    </xf>
    <xf numFmtId="0" fontId="69" fillId="9" borderId="3" xfId="0" applyNumberFormat="1" applyFont="1" applyFill="1" applyBorder="1" applyAlignment="1" applyProtection="1">
      <alignment horizontal="left" vertical="center" indent="1"/>
    </xf>
    <xf numFmtId="0" fontId="69" fillId="9" borderId="4" xfId="0" applyNumberFormat="1" applyFont="1" applyFill="1" applyBorder="1" applyAlignment="1" applyProtection="1">
      <alignment horizontal="left" vertical="center" indent="1"/>
    </xf>
    <xf numFmtId="0" fontId="68" fillId="9" borderId="3" xfId="0" applyNumberFormat="1" applyFont="1" applyFill="1" applyBorder="1" applyAlignment="1" applyProtection="1">
      <alignment horizontal="left" vertical="center" wrapText="1" indent="1"/>
    </xf>
    <xf numFmtId="0" fontId="68" fillId="9" borderId="4" xfId="0" applyNumberFormat="1" applyFont="1" applyFill="1" applyBorder="1" applyAlignment="1" applyProtection="1">
      <alignment horizontal="left" vertical="center" wrapText="1" indent="1"/>
    </xf>
    <xf numFmtId="0" fontId="39" fillId="2" borderId="17" xfId="0" applyFont="1" applyFill="1" applyBorder="1" applyProtection="1"/>
    <xf numFmtId="0" fontId="51" fillId="2" borderId="0" xfId="0" applyFont="1" applyFill="1" applyBorder="1" applyAlignment="1" applyProtection="1">
      <alignment horizontal="left" vertical="center" wrapText="1" indent="1"/>
    </xf>
    <xf numFmtId="0" fontId="73" fillId="2" borderId="0" xfId="0" applyFont="1" applyFill="1" applyBorder="1" applyAlignment="1" applyProtection="1">
      <alignment horizontal="center" vertical="center"/>
    </xf>
    <xf numFmtId="0" fontId="39" fillId="2" borderId="3" xfId="0" applyFont="1" applyFill="1" applyBorder="1" applyAlignment="1" applyProtection="1">
      <alignment horizontal="center"/>
    </xf>
    <xf numFmtId="0" fontId="39" fillId="2" borderId="3" xfId="0" applyFont="1" applyFill="1" applyBorder="1" applyAlignment="1" applyProtection="1">
      <alignment horizontal="center"/>
    </xf>
    <xf numFmtId="0" fontId="39" fillId="2" borderId="4" xfId="0" applyFont="1" applyFill="1" applyBorder="1" applyAlignment="1" applyProtection="1">
      <alignment horizontal="center"/>
    </xf>
    <xf numFmtId="0" fontId="57" fillId="2" borderId="0" xfId="0" applyFont="1" applyFill="1" applyBorder="1" applyAlignment="1" applyProtection="1">
      <alignment vertical="center"/>
    </xf>
    <xf numFmtId="0" fontId="77" fillId="2" borderId="17" xfId="0" applyFont="1" applyFill="1" applyBorder="1" applyAlignment="1" applyProtection="1">
      <alignment vertical="center"/>
    </xf>
    <xf numFmtId="0" fontId="77" fillId="2" borderId="7" xfId="0" applyFont="1" applyFill="1" applyBorder="1" applyAlignment="1" applyProtection="1">
      <alignment vertical="center"/>
    </xf>
    <xf numFmtId="0" fontId="34" fillId="4" borderId="3" xfId="0" applyFont="1" applyFill="1" applyBorder="1" applyAlignment="1" applyProtection="1">
      <alignment horizontal="left" vertical="center" indent="1"/>
    </xf>
    <xf numFmtId="0" fontId="51" fillId="2" borderId="0" xfId="0" applyFont="1" applyFill="1" applyBorder="1" applyAlignment="1" applyProtection="1"/>
    <xf numFmtId="0" fontId="73" fillId="2" borderId="17" xfId="0" applyFont="1" applyFill="1" applyBorder="1" applyAlignment="1" applyProtection="1"/>
    <xf numFmtId="0" fontId="73" fillId="2" borderId="7" xfId="0" applyFont="1" applyFill="1" applyBorder="1" applyAlignment="1" applyProtection="1"/>
    <xf numFmtId="0" fontId="69" fillId="2" borderId="0" xfId="0" applyFont="1" applyFill="1" applyBorder="1" applyAlignment="1" applyProtection="1">
      <alignment horizontal="left" vertical="center" indent="1"/>
    </xf>
    <xf numFmtId="0" fontId="39" fillId="2" borderId="3" xfId="0" applyFont="1" applyFill="1" applyBorder="1" applyProtection="1"/>
    <xf numFmtId="0" fontId="39" fillId="2" borderId="5" xfId="0" applyFont="1" applyFill="1" applyBorder="1" applyProtection="1"/>
    <xf numFmtId="0" fontId="39" fillId="2" borderId="3" xfId="0" applyFont="1" applyFill="1" applyBorder="1" applyAlignment="1" applyProtection="1">
      <alignment horizontal="left" indent="1"/>
    </xf>
    <xf numFmtId="0" fontId="39" fillId="2" borderId="4" xfId="0" applyFont="1" applyFill="1" applyBorder="1" applyProtection="1"/>
    <xf numFmtId="0" fontId="39" fillId="13" borderId="71" xfId="0" applyFont="1" applyFill="1" applyBorder="1" applyAlignment="1">
      <alignment vertical="center" wrapText="1"/>
    </xf>
    <xf numFmtId="0" fontId="39" fillId="4" borderId="2" xfId="0" applyFont="1" applyFill="1" applyBorder="1" applyAlignment="1" applyProtection="1">
      <alignment horizontal="left" vertical="center" indent="1"/>
    </xf>
    <xf numFmtId="0" fontId="53" fillId="2" borderId="55" xfId="0" applyFont="1" applyFill="1" applyBorder="1" applyProtection="1"/>
    <xf numFmtId="0" fontId="39" fillId="2" borderId="7" xfId="0" applyFont="1" applyFill="1" applyBorder="1" applyAlignment="1" applyProtection="1">
      <alignment horizontal="center" vertical="center"/>
    </xf>
    <xf numFmtId="0" fontId="73" fillId="2" borderId="17" xfId="0" applyFont="1" applyFill="1" applyBorder="1" applyAlignment="1" applyProtection="1">
      <alignment vertical="center"/>
    </xf>
    <xf numFmtId="0" fontId="73" fillId="2" borderId="7" xfId="0" applyFont="1" applyFill="1" applyBorder="1" applyAlignment="1" applyProtection="1">
      <alignment vertical="center"/>
    </xf>
    <xf numFmtId="0" fontId="39" fillId="2" borderId="2" xfId="0" applyFont="1" applyFill="1" applyBorder="1" applyAlignment="1" applyProtection="1"/>
    <xf numFmtId="0" fontId="39" fillId="2" borderId="5" xfId="0" applyFont="1" applyFill="1" applyBorder="1" applyAlignment="1" applyProtection="1">
      <alignment horizontal="left" indent="1"/>
    </xf>
    <xf numFmtId="0" fontId="39" fillId="2" borderId="56" xfId="0" applyFont="1" applyFill="1" applyBorder="1" applyProtection="1"/>
    <xf numFmtId="8" fontId="39" fillId="2" borderId="2" xfId="0" applyNumberFormat="1" applyFont="1" applyFill="1" applyBorder="1" applyAlignment="1" applyProtection="1"/>
    <xf numFmtId="8" fontId="39" fillId="2" borderId="3" xfId="0" applyNumberFormat="1" applyFont="1" applyFill="1" applyBorder="1" applyProtection="1"/>
    <xf numFmtId="0" fontId="39" fillId="2" borderId="56"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51" fillId="2" borderId="0" xfId="0" applyFont="1" applyFill="1" applyBorder="1" applyAlignment="1" applyProtection="1">
      <alignment vertical="center" wrapText="1"/>
    </xf>
    <xf numFmtId="0" fontId="51" fillId="2" borderId="0" xfId="0" applyFont="1" applyFill="1" applyBorder="1" applyAlignment="1" applyProtection="1">
      <alignment horizontal="center" vertical="center" wrapText="1"/>
    </xf>
    <xf numFmtId="0" fontId="49" fillId="2" borderId="17" xfId="0" applyFont="1" applyFill="1" applyBorder="1" applyAlignment="1" applyProtection="1"/>
    <xf numFmtId="0" fontId="39" fillId="2" borderId="0" xfId="0" applyFont="1" applyFill="1" applyBorder="1" applyAlignment="1" applyProtection="1">
      <alignment horizontal="center"/>
    </xf>
    <xf numFmtId="0" fontId="39" fillId="2" borderId="57"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34" fillId="4" borderId="3" xfId="0" applyFont="1" applyFill="1" applyBorder="1" applyAlignment="1" applyProtection="1">
      <alignment vertical="center"/>
    </xf>
    <xf numFmtId="0" fontId="34" fillId="4" borderId="47" xfId="0" applyFont="1" applyFill="1" applyBorder="1" applyAlignment="1" applyProtection="1">
      <alignment horizontal="center" vertical="center"/>
    </xf>
    <xf numFmtId="0" fontId="34" fillId="4" borderId="2" xfId="0" applyFont="1" applyFill="1" applyBorder="1" applyAlignment="1" applyProtection="1">
      <alignment horizontal="center" vertical="center" wrapText="1"/>
    </xf>
    <xf numFmtId="0" fontId="34" fillId="4" borderId="5" xfId="0" applyFont="1" applyFill="1" applyBorder="1" applyAlignment="1" applyProtection="1">
      <alignment horizontal="center" vertical="center" wrapText="1"/>
    </xf>
    <xf numFmtId="0" fontId="34" fillId="4" borderId="3" xfId="0" applyFont="1" applyFill="1" applyBorder="1" applyAlignment="1" applyProtection="1">
      <alignment horizontal="center" vertical="center" wrapText="1"/>
    </xf>
    <xf numFmtId="0" fontId="34" fillId="4" borderId="2" xfId="0" applyFont="1" applyFill="1" applyBorder="1" applyAlignment="1" applyProtection="1">
      <alignment horizontal="center" vertical="center"/>
    </xf>
    <xf numFmtId="0" fontId="51" fillId="2" borderId="46" xfId="0" applyFont="1" applyFill="1" applyBorder="1" applyAlignment="1" applyProtection="1">
      <alignment vertical="center" wrapText="1"/>
    </xf>
    <xf numFmtId="0" fontId="39" fillId="2" borderId="0" xfId="0" applyFont="1" applyFill="1" applyAlignment="1" applyProtection="1">
      <alignment horizontal="left" vertical="center" indent="1"/>
    </xf>
    <xf numFmtId="0" fontId="39" fillId="2" borderId="32" xfId="0" applyFont="1" applyFill="1" applyBorder="1" applyAlignment="1" applyProtection="1"/>
    <xf numFmtId="8" fontId="39" fillId="2" borderId="32" xfId="0" applyNumberFormat="1" applyFont="1" applyFill="1" applyBorder="1" applyAlignment="1" applyProtection="1"/>
    <xf numFmtId="0" fontId="55" fillId="2" borderId="7" xfId="0" applyFont="1" applyFill="1" applyBorder="1" applyProtection="1"/>
    <xf numFmtId="0" fontId="34" fillId="2" borderId="3" xfId="0" applyFont="1" applyFill="1" applyBorder="1" applyAlignment="1" applyProtection="1">
      <alignment horizontal="left" vertical="center" wrapText="1" indent="2"/>
    </xf>
    <xf numFmtId="0" fontId="34" fillId="2" borderId="3" xfId="0" applyFont="1" applyFill="1" applyBorder="1" applyAlignment="1" applyProtection="1">
      <alignment horizontal="left" vertical="center" wrapText="1" indent="2"/>
      <protection locked="0"/>
    </xf>
    <xf numFmtId="0" fontId="34" fillId="2" borderId="3" xfId="0" applyFont="1" applyFill="1" applyBorder="1" applyAlignment="1" applyProtection="1">
      <alignment horizontal="left" vertical="center" wrapText="1" indent="1"/>
      <protection locked="0"/>
    </xf>
    <xf numFmtId="0" fontId="34" fillId="2" borderId="47" xfId="0" applyFont="1" applyFill="1" applyBorder="1" applyAlignment="1" applyProtection="1">
      <alignment horizontal="center" vertical="center" wrapText="1"/>
      <protection locked="0"/>
    </xf>
    <xf numFmtId="49" fontId="39" fillId="2" borderId="2" xfId="0" applyNumberFormat="1" applyFont="1" applyFill="1" applyBorder="1" applyAlignment="1" applyProtection="1">
      <alignment horizontal="center" vertical="center"/>
      <protection locked="0"/>
    </xf>
    <xf numFmtId="0" fontId="39" fillId="2" borderId="5" xfId="0" applyFont="1" applyFill="1" applyBorder="1" applyAlignment="1" applyProtection="1">
      <alignment horizontal="center" vertical="center"/>
      <protection locked="0"/>
    </xf>
    <xf numFmtId="14" fontId="39" fillId="2" borderId="3" xfId="0" applyNumberFormat="1"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hidden="1"/>
    </xf>
    <xf numFmtId="14" fontId="34" fillId="2" borderId="2" xfId="0" applyNumberFormat="1" applyFont="1" applyFill="1" applyBorder="1" applyAlignment="1" applyProtection="1">
      <alignment horizontal="center" vertical="center" wrapText="1"/>
      <protection hidden="1"/>
    </xf>
    <xf numFmtId="164" fontId="39" fillId="2" borderId="2" xfId="0" applyNumberFormat="1" applyFont="1" applyFill="1" applyBorder="1" applyAlignment="1" applyProtection="1">
      <alignment horizontal="center" vertical="center"/>
      <protection hidden="1"/>
    </xf>
    <xf numFmtId="164" fontId="39" fillId="2" borderId="3" xfId="0" applyNumberFormat="1" applyFont="1" applyFill="1" applyBorder="1" applyAlignment="1" applyProtection="1">
      <alignment horizontal="center" vertical="center"/>
      <protection hidden="1"/>
    </xf>
    <xf numFmtId="164" fontId="69" fillId="2" borderId="46" xfId="0" applyNumberFormat="1" applyFont="1" applyFill="1" applyBorder="1" applyAlignment="1" applyProtection="1">
      <alignment vertical="center"/>
    </xf>
    <xf numFmtId="164" fontId="39" fillId="2" borderId="0" xfId="0" applyNumberFormat="1" applyFont="1" applyFill="1" applyAlignment="1" applyProtection="1">
      <alignment horizontal="center" vertical="center"/>
    </xf>
    <xf numFmtId="0" fontId="46" fillId="7" borderId="3" xfId="0" applyFont="1" applyFill="1" applyBorder="1" applyProtection="1"/>
    <xf numFmtId="0" fontId="53" fillId="7" borderId="5" xfId="0" applyFont="1" applyFill="1" applyBorder="1" applyProtection="1"/>
    <xf numFmtId="0" fontId="53" fillId="7" borderId="4" xfId="0" applyFont="1" applyFill="1" applyBorder="1" applyProtection="1"/>
    <xf numFmtId="0" fontId="73" fillId="2" borderId="0" xfId="0" applyFont="1" applyFill="1" applyAlignment="1" applyProtection="1">
      <alignment horizontal="left" vertical="center" indent="1"/>
    </xf>
    <xf numFmtId="0" fontId="34" fillId="2" borderId="3" xfId="0" applyFont="1" applyFill="1" applyBorder="1" applyAlignment="1" applyProtection="1">
      <alignment horizontal="left" vertical="center" indent="2"/>
    </xf>
    <xf numFmtId="0" fontId="34" fillId="2" borderId="3" xfId="0" applyFont="1" applyFill="1" applyBorder="1" applyAlignment="1" applyProtection="1">
      <alignment horizontal="left" vertical="center" indent="2"/>
      <protection locked="0"/>
    </xf>
    <xf numFmtId="0" fontId="39" fillId="2" borderId="3" xfId="0" applyFont="1" applyFill="1" applyBorder="1" applyAlignment="1" applyProtection="1">
      <alignment horizontal="left" vertical="center" indent="1"/>
      <protection locked="0"/>
    </xf>
    <xf numFmtId="0" fontId="39" fillId="2" borderId="47" xfId="0" applyFont="1" applyFill="1" applyBorder="1" applyAlignment="1" applyProtection="1">
      <alignment horizontal="center" vertical="center"/>
      <protection locked="0"/>
    </xf>
    <xf numFmtId="14" fontId="69" fillId="2" borderId="3" xfId="0" applyNumberFormat="1" applyFont="1" applyFill="1" applyBorder="1" applyAlignment="1" applyProtection="1">
      <alignment horizontal="left" vertical="center" indent="1"/>
    </xf>
    <xf numFmtId="0" fontId="39" fillId="2" borderId="5"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53" fillId="7" borderId="4" xfId="0" applyFont="1" applyFill="1" applyBorder="1" applyAlignment="1" applyProtection="1">
      <alignment horizontal="left" indent="1"/>
    </xf>
    <xf numFmtId="0" fontId="53" fillId="2" borderId="0" xfId="0" applyFont="1" applyFill="1" applyBorder="1" applyProtection="1"/>
    <xf numFmtId="0" fontId="69" fillId="2" borderId="7" xfId="0" applyFont="1" applyFill="1" applyBorder="1" applyAlignment="1" applyProtection="1">
      <alignment horizontal="left" vertical="center" indent="1"/>
    </xf>
    <xf numFmtId="0" fontId="39" fillId="2" borderId="4" xfId="0" applyFont="1" applyFill="1" applyBorder="1" applyAlignment="1" applyProtection="1">
      <alignment horizontal="left" vertical="center" indent="1"/>
    </xf>
    <xf numFmtId="0" fontId="48" fillId="2" borderId="0" xfId="0" applyFont="1" applyFill="1" applyBorder="1" applyAlignment="1" applyProtection="1">
      <alignment vertical="center" wrapText="1"/>
    </xf>
    <xf numFmtId="0" fontId="48" fillId="2" borderId="0" xfId="0" applyFont="1" applyFill="1" applyBorder="1" applyAlignment="1" applyProtection="1">
      <alignment horizontal="left" vertical="center" wrapText="1" indent="1"/>
    </xf>
    <xf numFmtId="0" fontId="48" fillId="2" borderId="0" xfId="0" applyFont="1" applyFill="1" applyBorder="1" applyAlignment="1" applyProtection="1">
      <alignment vertical="center"/>
    </xf>
    <xf numFmtId="0" fontId="39" fillId="2" borderId="0" xfId="0" applyFont="1" applyFill="1" applyBorder="1" applyAlignment="1" applyProtection="1"/>
    <xf numFmtId="0" fontId="39" fillId="2" borderId="4" xfId="0" applyFont="1" applyFill="1" applyBorder="1" applyAlignment="1" applyProtection="1">
      <alignment horizontal="center" vertical="center"/>
      <protection locked="0"/>
    </xf>
    <xf numFmtId="0" fontId="34" fillId="2" borderId="0" xfId="0" applyFont="1" applyFill="1" applyBorder="1" applyAlignment="1" applyProtection="1">
      <alignment horizontal="left" vertical="center" indent="1"/>
    </xf>
    <xf numFmtId="0" fontId="39" fillId="2" borderId="0" xfId="0" applyFont="1" applyFill="1" applyBorder="1" applyAlignment="1" applyProtection="1">
      <alignment horizontal="left" vertical="center" indent="1"/>
    </xf>
    <xf numFmtId="0" fontId="39" fillId="2" borderId="0" xfId="0" applyFont="1" applyFill="1" applyBorder="1" applyAlignment="1" applyProtection="1">
      <alignment horizontal="left" vertical="center" indent="1"/>
      <protection hidden="1"/>
    </xf>
    <xf numFmtId="14" fontId="34" fillId="2" borderId="0" xfId="0" applyNumberFormat="1" applyFont="1" applyFill="1" applyBorder="1" applyAlignment="1" applyProtection="1">
      <alignment horizontal="left" vertical="center" wrapText="1" indent="1"/>
      <protection hidden="1"/>
    </xf>
    <xf numFmtId="164" fontId="39" fillId="2" borderId="0" xfId="0" applyNumberFormat="1" applyFont="1" applyFill="1" applyBorder="1" applyAlignment="1" applyProtection="1">
      <alignment horizontal="center" vertical="center"/>
      <protection hidden="1"/>
    </xf>
    <xf numFmtId="164" fontId="39" fillId="2" borderId="32" xfId="0" applyNumberFormat="1" applyFont="1" applyFill="1" applyBorder="1" applyAlignment="1" applyProtection="1">
      <alignment horizontal="center" vertical="center"/>
      <protection hidden="1"/>
    </xf>
    <xf numFmtId="164" fontId="69" fillId="2" borderId="17" xfId="0" applyNumberFormat="1" applyFont="1" applyFill="1" applyBorder="1" applyAlignment="1" applyProtection="1">
      <alignment vertical="center"/>
    </xf>
    <xf numFmtId="0" fontId="39" fillId="2" borderId="19" xfId="0" applyFont="1" applyFill="1" applyBorder="1" applyProtection="1"/>
    <xf numFmtId="0" fontId="39" fillId="2" borderId="1" xfId="0" applyFont="1" applyFill="1" applyBorder="1" applyProtection="1">
      <protection hidden="1"/>
    </xf>
    <xf numFmtId="164" fontId="69" fillId="2" borderId="1" xfId="0" applyNumberFormat="1" applyFont="1" applyFill="1" applyBorder="1" applyAlignment="1" applyProtection="1">
      <alignment horizontal="center" vertical="center"/>
      <protection hidden="1"/>
    </xf>
    <xf numFmtId="0" fontId="39" fillId="2" borderId="20" xfId="0" applyFont="1" applyFill="1" applyBorder="1" applyProtection="1"/>
    <xf numFmtId="0" fontId="80" fillId="2" borderId="0" xfId="0" applyFont="1" applyFill="1" applyBorder="1" applyAlignment="1" applyProtection="1">
      <alignment horizontal="center" vertical="center"/>
    </xf>
    <xf numFmtId="0" fontId="39" fillId="4" borderId="21" xfId="0" applyFont="1" applyFill="1" applyBorder="1" applyProtection="1"/>
    <xf numFmtId="0" fontId="39" fillId="4" borderId="6" xfId="0" applyFont="1" applyFill="1" applyBorder="1" applyProtection="1"/>
    <xf numFmtId="0" fontId="39" fillId="4" borderId="16" xfId="0" applyFont="1" applyFill="1" applyBorder="1" applyProtection="1"/>
    <xf numFmtId="0" fontId="51" fillId="4" borderId="2" xfId="0" applyFont="1" applyFill="1" applyBorder="1" applyAlignment="1" applyProtection="1">
      <alignment horizontal="left" vertical="center" wrapText="1" indent="1"/>
    </xf>
    <xf numFmtId="0" fontId="51" fillId="4" borderId="3" xfId="0" applyFont="1" applyFill="1" applyBorder="1" applyAlignment="1" applyProtection="1">
      <alignment horizontal="center" vertical="center" wrapText="1"/>
    </xf>
    <xf numFmtId="0" fontId="39" fillId="4" borderId="7" xfId="0" applyFont="1" applyFill="1" applyBorder="1" applyProtection="1"/>
    <xf numFmtId="0" fontId="53" fillId="7" borderId="3" xfId="0" applyFont="1" applyFill="1" applyBorder="1" applyAlignment="1" applyProtection="1">
      <alignment horizontal="left" vertical="center" indent="1"/>
    </xf>
    <xf numFmtId="0" fontId="53" fillId="7" borderId="5" xfId="0" applyFont="1" applyFill="1" applyBorder="1" applyAlignment="1" applyProtection="1">
      <alignment horizontal="left" vertical="center" indent="1"/>
    </xf>
    <xf numFmtId="0" fontId="53" fillId="7" borderId="4" xfId="0" applyFont="1" applyFill="1" applyBorder="1" applyAlignment="1" applyProtection="1">
      <alignment horizontal="left" vertical="center" indent="1"/>
    </xf>
    <xf numFmtId="0" fontId="39" fillId="4" borderId="17" xfId="0" applyFont="1" applyFill="1" applyBorder="1" applyProtection="1"/>
    <xf numFmtId="0" fontId="81" fillId="2" borderId="0" xfId="0" applyFont="1" applyFill="1" applyBorder="1" applyAlignment="1" applyProtection="1">
      <alignment vertical="center"/>
    </xf>
    <xf numFmtId="0" fontId="51" fillId="2" borderId="2" xfId="0" applyNumberFormat="1" applyFont="1" applyFill="1" applyBorder="1" applyAlignment="1" applyProtection="1">
      <alignment horizontal="left" vertical="center" indent="1"/>
    </xf>
    <xf numFmtId="0" fontId="51" fillId="2" borderId="2" xfId="0" applyNumberFormat="1" applyFont="1" applyFill="1" applyBorder="1" applyAlignment="1" applyProtection="1">
      <alignment horizontal="left" vertical="center" indent="1"/>
    </xf>
    <xf numFmtId="0" fontId="69" fillId="2" borderId="0" xfId="0" applyNumberFormat="1" applyFont="1" applyFill="1" applyBorder="1" applyAlignment="1" applyProtection="1">
      <alignment horizontal="left" vertical="center" indent="1"/>
    </xf>
    <xf numFmtId="164" fontId="69" fillId="2" borderId="2" xfId="0" applyNumberFormat="1" applyFont="1" applyFill="1" applyBorder="1" applyAlignment="1" applyProtection="1">
      <alignment horizontal="center" vertical="center"/>
    </xf>
    <xf numFmtId="164" fontId="69" fillId="2" borderId="3" xfId="0" applyNumberFormat="1" applyFont="1" applyFill="1" applyBorder="1" applyAlignment="1" applyProtection="1">
      <alignment horizontal="center" vertical="center"/>
    </xf>
    <xf numFmtId="0" fontId="69" fillId="2" borderId="0" xfId="0" applyNumberFormat="1" applyFont="1" applyFill="1" applyBorder="1" applyAlignment="1" applyProtection="1">
      <alignment vertical="center"/>
    </xf>
    <xf numFmtId="0" fontId="39" fillId="4" borderId="0" xfId="0" applyFont="1" applyFill="1" applyBorder="1" applyProtection="1"/>
    <xf numFmtId="0" fontId="53" fillId="4" borderId="0" xfId="0" applyFont="1" applyFill="1" applyBorder="1" applyAlignment="1" applyProtection="1">
      <alignment horizontal="left" vertical="center" indent="1"/>
    </xf>
    <xf numFmtId="0" fontId="53" fillId="4" borderId="0" xfId="0" applyFont="1" applyFill="1" applyBorder="1" applyAlignment="1" applyProtection="1">
      <alignment vertical="center"/>
    </xf>
    <xf numFmtId="0" fontId="39" fillId="4" borderId="0" xfId="0" applyFont="1" applyFill="1" applyBorder="1" applyAlignment="1" applyProtection="1">
      <alignment horizontal="center"/>
    </xf>
    <xf numFmtId="0" fontId="39" fillId="4" borderId="0" xfId="0" applyFont="1" applyFill="1" applyAlignment="1" applyProtection="1">
      <alignment horizontal="center"/>
    </xf>
    <xf numFmtId="0" fontId="39" fillId="4" borderId="0" xfId="0" applyFont="1" applyFill="1" applyProtection="1"/>
    <xf numFmtId="0" fontId="82" fillId="4" borderId="7" xfId="0" applyFont="1" applyFill="1" applyBorder="1" applyProtection="1"/>
    <xf numFmtId="0" fontId="34" fillId="8" borderId="3" xfId="0" applyFont="1" applyFill="1" applyBorder="1" applyAlignment="1" applyProtection="1">
      <alignment horizontal="left" vertical="center" indent="1"/>
    </xf>
    <xf numFmtId="0" fontId="34" fillId="8" borderId="2" xfId="0" applyFont="1" applyFill="1" applyBorder="1" applyAlignment="1" applyProtection="1">
      <alignment horizontal="left" vertical="center" wrapText="1" indent="1"/>
    </xf>
    <xf numFmtId="0" fontId="34" fillId="8" borderId="3" xfId="0" applyFont="1" applyFill="1" applyBorder="1" applyAlignment="1" applyProtection="1">
      <alignment horizontal="left" vertical="center" wrapText="1" indent="1"/>
    </xf>
    <xf numFmtId="0" fontId="34" fillId="8" borderId="3" xfId="0" applyFont="1" applyFill="1" applyBorder="1" applyAlignment="1" applyProtection="1">
      <alignment horizontal="center" vertical="center" wrapText="1"/>
    </xf>
    <xf numFmtId="0" fontId="34" fillId="8" borderId="2" xfId="0" applyFont="1" applyFill="1" applyBorder="1" applyAlignment="1" applyProtection="1">
      <alignment horizontal="center" vertical="center" wrapText="1"/>
    </xf>
    <xf numFmtId="0" fontId="34" fillId="8" borderId="2" xfId="0" applyFont="1" applyFill="1" applyBorder="1" applyAlignment="1" applyProtection="1">
      <alignment horizontal="center" vertical="center"/>
    </xf>
    <xf numFmtId="0" fontId="34" fillId="8" borderId="3" xfId="0" applyFont="1" applyFill="1" applyBorder="1" applyAlignment="1" applyProtection="1">
      <alignment horizontal="left" vertical="center" wrapText="1" indent="1"/>
    </xf>
    <xf numFmtId="0" fontId="34" fillId="8" borderId="5" xfId="0" applyFont="1" applyFill="1" applyBorder="1" applyAlignment="1" applyProtection="1">
      <alignment horizontal="left" vertical="center" wrapText="1" indent="1"/>
    </xf>
    <xf numFmtId="0" fontId="39" fillId="8" borderId="3" xfId="0" applyFont="1" applyFill="1" applyBorder="1" applyAlignment="1" applyProtection="1">
      <alignment horizontal="center" vertical="center" wrapText="1"/>
    </xf>
    <xf numFmtId="0" fontId="39" fillId="8" borderId="4" xfId="0" applyFont="1" applyFill="1" applyBorder="1" applyAlignment="1" applyProtection="1">
      <alignment horizontal="center" vertical="center" wrapText="1"/>
    </xf>
    <xf numFmtId="0" fontId="39" fillId="8" borderId="2" xfId="0" applyFont="1" applyFill="1" applyBorder="1" applyAlignment="1" applyProtection="1">
      <alignment horizontal="center" vertical="center" wrapText="1"/>
    </xf>
    <xf numFmtId="0" fontId="48" fillId="2" borderId="0" xfId="0" applyFont="1" applyFill="1" applyBorder="1" applyAlignment="1" applyProtection="1">
      <alignment horizontal="left" vertical="center" wrapText="1" indent="1"/>
    </xf>
    <xf numFmtId="0" fontId="39" fillId="2" borderId="0" xfId="0" applyFont="1" applyFill="1" applyAlignment="1" applyProtection="1">
      <alignment horizontal="center"/>
    </xf>
    <xf numFmtId="165" fontId="34" fillId="2" borderId="2" xfId="0" applyNumberFormat="1" applyFont="1" applyFill="1" applyBorder="1" applyAlignment="1" applyProtection="1">
      <alignment horizontal="left" vertical="center" indent="1"/>
      <protection locked="0"/>
    </xf>
    <xf numFmtId="1" fontId="39" fillId="2" borderId="3" xfId="0" applyNumberFormat="1" applyFont="1" applyFill="1" applyBorder="1" applyAlignment="1" applyProtection="1">
      <alignment horizontal="left" vertical="center" indent="1"/>
      <protection locked="0"/>
    </xf>
    <xf numFmtId="164" fontId="39" fillId="2" borderId="3" xfId="0" applyNumberFormat="1" applyFont="1" applyFill="1" applyBorder="1" applyAlignment="1" applyProtection="1">
      <alignment horizontal="center" vertical="center"/>
      <protection locked="0"/>
    </xf>
    <xf numFmtId="164" fontId="39" fillId="2" borderId="2" xfId="0" applyNumberFormat="1" applyFont="1" applyFill="1" applyBorder="1" applyAlignment="1" applyProtection="1">
      <alignment horizontal="center" vertical="center"/>
      <protection locked="0"/>
    </xf>
    <xf numFmtId="164" fontId="39" fillId="2" borderId="3" xfId="0" applyNumberFormat="1" applyFont="1" applyFill="1" applyBorder="1" applyAlignment="1" applyProtection="1">
      <alignment horizontal="left" vertical="center" indent="1"/>
      <protection locked="0"/>
    </xf>
    <xf numFmtId="14" fontId="39" fillId="2" borderId="2" xfId="0" applyNumberFormat="1" applyFont="1" applyFill="1" applyBorder="1" applyAlignment="1" applyProtection="1">
      <alignment horizontal="center" vertical="center"/>
      <protection locked="0"/>
    </xf>
    <xf numFmtId="164" fontId="39" fillId="2" borderId="3" xfId="0" applyNumberFormat="1" applyFont="1" applyFill="1" applyBorder="1" applyAlignment="1" applyProtection="1">
      <alignment horizontal="left" vertical="center" indent="1"/>
      <protection locked="0"/>
    </xf>
    <xf numFmtId="164" fontId="39" fillId="2" borderId="5" xfId="0" applyNumberFormat="1" applyFont="1" applyFill="1" applyBorder="1" applyAlignment="1" applyProtection="1">
      <alignment horizontal="left" vertical="center" indent="1"/>
      <protection locked="0"/>
    </xf>
    <xf numFmtId="0" fontId="39" fillId="2" borderId="3" xfId="0" applyFont="1" applyFill="1" applyBorder="1" applyAlignment="1" applyProtection="1">
      <alignment horizontal="center" vertical="center"/>
      <protection locked="0"/>
    </xf>
    <xf numFmtId="0" fontId="39" fillId="2" borderId="4"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14" fontId="69" fillId="2" borderId="0" xfId="0" applyNumberFormat="1" applyFont="1" applyFill="1" applyBorder="1" applyProtection="1"/>
    <xf numFmtId="0" fontId="48" fillId="2" borderId="0" xfId="0" applyNumberFormat="1" applyFont="1" applyFill="1" applyBorder="1" applyAlignment="1" applyProtection="1">
      <alignment horizontal="left" vertical="center" indent="1"/>
    </xf>
    <xf numFmtId="0" fontId="51" fillId="2" borderId="0" xfId="0" applyNumberFormat="1" applyFont="1" applyFill="1" applyBorder="1" applyAlignment="1" applyProtection="1">
      <alignment horizontal="left" vertical="center" indent="1"/>
    </xf>
    <xf numFmtId="0" fontId="51" fillId="2" borderId="0" xfId="0" applyNumberFormat="1" applyFont="1" applyFill="1" applyBorder="1" applyAlignment="1" applyProtection="1">
      <alignment horizontal="left" indent="1"/>
    </xf>
    <xf numFmtId="0" fontId="39" fillId="2" borderId="3" xfId="0" applyFont="1" applyFill="1" applyBorder="1" applyAlignment="1" applyProtection="1">
      <alignment horizontal="center" vertical="center" wrapText="1"/>
      <protection locked="0"/>
    </xf>
    <xf numFmtId="0" fontId="39" fillId="2" borderId="4" xfId="0" applyFont="1" applyFill="1" applyBorder="1" applyAlignment="1" applyProtection="1">
      <alignment horizontal="center" vertical="center" wrapText="1"/>
      <protection locked="0"/>
    </xf>
    <xf numFmtId="0" fontId="46" fillId="2" borderId="0" xfId="0" applyFont="1" applyFill="1" applyBorder="1" applyProtection="1"/>
    <xf numFmtId="0" fontId="51" fillId="4" borderId="3" xfId="0" applyFont="1" applyFill="1" applyBorder="1" applyAlignment="1" applyProtection="1">
      <alignment vertical="center" wrapText="1"/>
    </xf>
    <xf numFmtId="0" fontId="48" fillId="4" borderId="3" xfId="0" applyFont="1" applyFill="1" applyBorder="1" applyAlignment="1" applyProtection="1">
      <alignment vertical="center" wrapText="1"/>
    </xf>
    <xf numFmtId="0" fontId="48" fillId="4" borderId="2" xfId="0" applyFont="1" applyFill="1" applyBorder="1" applyAlignment="1" applyProtection="1">
      <alignment horizontal="center" vertical="center" wrapText="1"/>
    </xf>
    <xf numFmtId="0" fontId="39" fillId="2" borderId="0" xfId="0" applyFont="1" applyFill="1" applyBorder="1" applyAlignment="1" applyProtection="1">
      <alignment horizontal="right"/>
    </xf>
    <xf numFmtId="164" fontId="51" fillId="2" borderId="3" xfId="0" applyNumberFormat="1" applyFont="1" applyFill="1" applyBorder="1" applyAlignment="1" applyProtection="1">
      <alignment horizontal="center" vertical="center"/>
    </xf>
    <xf numFmtId="164" fontId="51" fillId="2" borderId="2" xfId="0" applyNumberFormat="1" applyFont="1" applyFill="1" applyBorder="1" applyAlignment="1" applyProtection="1">
      <alignment horizontal="center" vertical="center"/>
    </xf>
    <xf numFmtId="164" fontId="51" fillId="2" borderId="3" xfId="0" applyNumberFormat="1" applyFont="1" applyFill="1" applyBorder="1" applyAlignment="1" applyProtection="1">
      <alignment vertical="center" wrapText="1"/>
    </xf>
    <xf numFmtId="164" fontId="51" fillId="2" borderId="3" xfId="0" applyNumberFormat="1" applyFont="1" applyFill="1" applyBorder="1" applyAlignment="1" applyProtection="1">
      <alignment vertical="center"/>
    </xf>
    <xf numFmtId="0" fontId="39" fillId="4" borderId="19" xfId="0" applyFont="1" applyFill="1" applyBorder="1" applyProtection="1"/>
    <xf numFmtId="0" fontId="39" fillId="4" borderId="1" xfId="0" applyFont="1" applyFill="1" applyBorder="1" applyProtection="1"/>
    <xf numFmtId="0" fontId="39" fillId="4" borderId="51" xfId="0" applyFont="1" applyFill="1" applyBorder="1" applyProtection="1"/>
    <xf numFmtId="0" fontId="39" fillId="4" borderId="20" xfId="0" applyFont="1" applyFill="1" applyBorder="1" applyProtection="1"/>
    <xf numFmtId="0" fontId="58" fillId="2" borderId="0" xfId="0" applyFont="1" applyFill="1" applyBorder="1" applyProtection="1"/>
    <xf numFmtId="0" fontId="58" fillId="2" borderId="0" xfId="0" applyFont="1" applyFill="1" applyProtection="1"/>
    <xf numFmtId="0" fontId="58" fillId="2" borderId="0" xfId="0" applyFont="1" applyFill="1" applyAlignment="1" applyProtection="1">
      <alignment horizontal="left"/>
    </xf>
    <xf numFmtId="0" fontId="39" fillId="2" borderId="0" xfId="0" applyFont="1" applyFill="1" applyAlignment="1" applyProtection="1">
      <alignment horizontal="left"/>
    </xf>
    <xf numFmtId="0" fontId="58" fillId="2" borderId="0" xfId="0" applyFont="1" applyFill="1" applyBorder="1" applyAlignment="1" applyProtection="1">
      <alignment horizontal="center"/>
    </xf>
    <xf numFmtId="0" fontId="39" fillId="2" borderId="0" xfId="0" applyFont="1" applyFill="1" applyBorder="1" applyAlignment="1" applyProtection="1">
      <alignment horizontal="center"/>
    </xf>
    <xf numFmtId="0" fontId="39" fillId="2" borderId="0" xfId="0" applyFont="1" applyFill="1" applyBorder="1" applyAlignment="1" applyProtection="1">
      <alignment horizontal="left" vertical="top" wrapText="1" indent="1"/>
    </xf>
    <xf numFmtId="0" fontId="38" fillId="2" borderId="0" xfId="0" applyFont="1" applyFill="1" applyBorder="1" applyAlignment="1" applyProtection="1">
      <alignment vertical="center" wrapText="1"/>
    </xf>
    <xf numFmtId="0" fontId="53" fillId="10" borderId="3" xfId="0" applyFont="1" applyFill="1" applyBorder="1" applyAlignment="1" applyProtection="1">
      <alignment vertical="center"/>
    </xf>
    <xf numFmtId="0" fontId="55" fillId="10" borderId="5" xfId="0" applyFont="1" applyFill="1" applyBorder="1" applyAlignment="1" applyProtection="1">
      <alignment vertical="center"/>
    </xf>
    <xf numFmtId="0" fontId="55" fillId="10" borderId="4" xfId="0" applyFont="1" applyFill="1" applyBorder="1" applyAlignment="1" applyProtection="1">
      <alignment vertical="center"/>
    </xf>
    <xf numFmtId="0" fontId="53" fillId="10" borderId="3" xfId="0" applyFont="1" applyFill="1" applyBorder="1" applyProtection="1"/>
    <xf numFmtId="0" fontId="55" fillId="10" borderId="5" xfId="0" applyFont="1" applyFill="1" applyBorder="1" applyProtection="1"/>
    <xf numFmtId="0" fontId="55" fillId="10" borderId="4" xfId="0" applyFont="1" applyFill="1" applyBorder="1" applyProtection="1"/>
    <xf numFmtId="0" fontId="58" fillId="2" borderId="2" xfId="0" applyFont="1" applyFill="1" applyBorder="1" applyAlignment="1" applyProtection="1">
      <alignment horizontal="center"/>
    </xf>
    <xf numFmtId="0" fontId="38"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wrapText="1"/>
    </xf>
    <xf numFmtId="164" fontId="69" fillId="2" borderId="0" xfId="0" applyNumberFormat="1" applyFont="1" applyFill="1" applyBorder="1" applyAlignment="1" applyProtection="1">
      <alignment vertical="center"/>
    </xf>
    <xf numFmtId="0" fontId="69" fillId="2" borderId="0" xfId="0" applyNumberFormat="1" applyFont="1" applyFill="1" applyBorder="1" applyAlignment="1" applyProtection="1">
      <alignment horizontal="center" vertical="center"/>
    </xf>
    <xf numFmtId="0" fontId="48" fillId="4" borderId="3" xfId="0" applyFont="1" applyFill="1" applyBorder="1" applyAlignment="1" applyProtection="1">
      <alignment horizontal="left" vertical="center" indent="1"/>
    </xf>
    <xf numFmtId="0" fontId="51" fillId="4" borderId="54" xfId="0" applyFont="1" applyFill="1" applyBorder="1" applyAlignment="1" applyProtection="1">
      <alignment horizontal="left" vertical="center" indent="1"/>
    </xf>
    <xf numFmtId="0" fontId="51" fillId="4" borderId="47" xfId="0" applyFont="1" applyFill="1" applyBorder="1" applyAlignment="1" applyProtection="1">
      <alignment horizontal="center" vertical="center"/>
    </xf>
    <xf numFmtId="0" fontId="48" fillId="2" borderId="36" xfId="0" applyFont="1" applyFill="1" applyBorder="1" applyAlignment="1" applyProtection="1">
      <alignment horizontal="left" vertical="center" wrapText="1" indent="1"/>
    </xf>
    <xf numFmtId="0" fontId="48" fillId="4" borderId="2" xfId="0" applyFont="1" applyFill="1" applyBorder="1" applyAlignment="1" applyProtection="1">
      <alignment horizontal="center" vertical="center"/>
    </xf>
    <xf numFmtId="0" fontId="62" fillId="4" borderId="3"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indent="1"/>
    </xf>
    <xf numFmtId="0" fontId="48" fillId="2" borderId="54" xfId="0" applyFont="1" applyFill="1" applyBorder="1" applyAlignment="1" applyProtection="1">
      <alignment horizontal="left" vertical="center" wrapText="1" indent="1"/>
    </xf>
    <xf numFmtId="0" fontId="48" fillId="2" borderId="47" xfId="0" applyFont="1" applyFill="1" applyBorder="1" applyAlignment="1" applyProtection="1">
      <alignment horizontal="center" vertical="center" wrapText="1"/>
    </xf>
    <xf numFmtId="0" fontId="48" fillId="2" borderId="36" xfId="0" applyFont="1" applyFill="1" applyBorder="1" applyAlignment="1" applyProtection="1">
      <alignment horizontal="left" vertical="center" indent="1"/>
    </xf>
    <xf numFmtId="0" fontId="51" fillId="2" borderId="2" xfId="0" applyFont="1" applyFill="1" applyBorder="1" applyAlignment="1" applyProtection="1">
      <alignment horizontal="left" vertical="center" indent="1"/>
    </xf>
    <xf numFmtId="0" fontId="51" fillId="2" borderId="3" xfId="0" applyNumberFormat="1" applyFont="1" applyFill="1" applyBorder="1" applyAlignment="1" applyProtection="1">
      <alignment horizontal="left" vertical="center" indent="1"/>
    </xf>
    <xf numFmtId="0" fontId="69" fillId="2" borderId="2" xfId="0" applyNumberFormat="1" applyFont="1" applyFill="1" applyBorder="1" applyAlignment="1" applyProtection="1">
      <alignment horizontal="center" vertical="center"/>
    </xf>
    <xf numFmtId="0" fontId="51" fillId="2" borderId="36" xfId="0" applyFont="1" applyFill="1" applyBorder="1" applyAlignment="1" applyProtection="1">
      <alignment horizontal="left" vertical="center" indent="1"/>
    </xf>
    <xf numFmtId="0" fontId="39" fillId="2" borderId="0" xfId="0" applyFont="1" applyFill="1" applyBorder="1" applyAlignment="1" applyProtection="1">
      <alignment horizontal="left" vertical="top" wrapText="1" indent="1"/>
    </xf>
    <xf numFmtId="164" fontId="39" fillId="2" borderId="0" xfId="0" applyNumberFormat="1" applyFont="1" applyFill="1" applyBorder="1" applyProtection="1"/>
    <xf numFmtId="0" fontId="48" fillId="2" borderId="53" xfId="0" applyFont="1" applyFill="1" applyBorder="1" applyAlignment="1" applyProtection="1">
      <alignment horizontal="left" vertical="center" wrapText="1" indent="1"/>
    </xf>
    <xf numFmtId="0" fontId="39" fillId="8" borderId="3" xfId="0" applyFont="1" applyFill="1" applyBorder="1" applyAlignment="1" applyProtection="1">
      <alignment vertical="center" wrapText="1"/>
    </xf>
    <xf numFmtId="0" fontId="39" fillId="2" borderId="36" xfId="0" applyFont="1" applyFill="1" applyBorder="1" applyAlignment="1" applyProtection="1">
      <alignment vertical="center" wrapText="1"/>
    </xf>
    <xf numFmtId="0" fontId="39" fillId="2" borderId="0" xfId="0" applyFont="1" applyFill="1" applyBorder="1" applyAlignment="1" applyProtection="1">
      <alignment horizontal="center" vertical="center" wrapText="1"/>
    </xf>
    <xf numFmtId="1" fontId="39" fillId="2" borderId="36" xfId="0" applyNumberFormat="1" applyFont="1" applyFill="1" applyBorder="1" applyAlignment="1" applyProtection="1">
      <alignment vertical="center"/>
      <protection locked="0"/>
    </xf>
    <xf numFmtId="0" fontId="39" fillId="2" borderId="0" xfId="0" applyFont="1" applyFill="1" applyBorder="1" applyAlignment="1" applyProtection="1">
      <alignment horizontal="center" vertical="center"/>
      <protection locked="0"/>
    </xf>
    <xf numFmtId="1" fontId="39" fillId="2" borderId="0" xfId="0" applyNumberFormat="1" applyFont="1" applyFill="1" applyProtection="1"/>
    <xf numFmtId="0" fontId="38" fillId="2" borderId="0" xfId="0" applyFont="1" applyFill="1" applyAlignment="1" applyProtection="1">
      <alignment vertical="top" wrapText="1"/>
    </xf>
    <xf numFmtId="0" fontId="40" fillId="2" borderId="0" xfId="0" applyFont="1" applyFill="1" applyBorder="1" applyAlignment="1" applyProtection="1">
      <protection hidden="1"/>
    </xf>
    <xf numFmtId="0" fontId="39" fillId="2" borderId="0" xfId="0" applyFont="1" applyFill="1" applyAlignment="1" applyProtection="1">
      <alignment horizontal="right"/>
      <protection hidden="1"/>
    </xf>
    <xf numFmtId="0" fontId="38" fillId="2" borderId="21" xfId="0" applyFont="1" applyFill="1" applyBorder="1" applyProtection="1">
      <protection hidden="1"/>
    </xf>
    <xf numFmtId="0" fontId="38" fillId="2" borderId="7" xfId="0" applyFont="1" applyFill="1" applyBorder="1" applyAlignment="1" applyProtection="1">
      <alignment horizontal="left" vertical="top" wrapText="1" indent="2"/>
      <protection hidden="1"/>
    </xf>
    <xf numFmtId="0" fontId="38" fillId="2" borderId="0" xfId="0" applyFont="1" applyFill="1" applyBorder="1" applyAlignment="1" applyProtection="1">
      <alignment horizontal="left" vertical="top" wrapText="1" indent="2"/>
      <protection hidden="1"/>
    </xf>
    <xf numFmtId="0" fontId="38" fillId="2" borderId="17" xfId="0" applyFont="1" applyFill="1" applyBorder="1" applyAlignment="1" applyProtection="1">
      <alignment horizontal="left" vertical="top" wrapText="1" indent="1"/>
      <protection hidden="1"/>
    </xf>
    <xf numFmtId="0" fontId="38" fillId="2" borderId="0" xfId="0" applyFont="1" applyFill="1" applyBorder="1" applyAlignment="1" applyProtection="1">
      <alignment horizontal="left" vertical="top" wrapText="1"/>
      <protection hidden="1"/>
    </xf>
    <xf numFmtId="0" fontId="38" fillId="2" borderId="7" xfId="0" applyFont="1" applyFill="1" applyBorder="1" applyAlignment="1" applyProtection="1">
      <alignment horizontal="left" vertical="top" wrapText="1"/>
      <protection hidden="1"/>
    </xf>
    <xf numFmtId="0" fontId="38" fillId="2" borderId="64" xfId="0" applyFont="1" applyFill="1" applyBorder="1" applyAlignment="1" applyProtection="1">
      <alignment horizontal="left" vertical="center" indent="1"/>
      <protection hidden="1"/>
    </xf>
    <xf numFmtId="165" fontId="38" fillId="2" borderId="65" xfId="0" applyNumberFormat="1" applyFont="1" applyFill="1" applyBorder="1" applyAlignment="1" applyProtection="1">
      <alignment horizontal="center" vertical="center"/>
      <protection hidden="1"/>
    </xf>
    <xf numFmtId="164" fontId="38" fillId="2" borderId="65" xfId="0" applyNumberFormat="1" applyFont="1" applyFill="1" applyBorder="1" applyAlignment="1" applyProtection="1">
      <alignment horizontal="center" vertical="center"/>
      <protection hidden="1"/>
    </xf>
    <xf numFmtId="0" fontId="38" fillId="2" borderId="17" xfId="0" applyFont="1" applyFill="1" applyBorder="1" applyAlignment="1" applyProtection="1">
      <alignment vertical="center"/>
      <protection hidden="1"/>
    </xf>
    <xf numFmtId="0" fontId="38" fillId="2" borderId="19" xfId="0" applyFont="1" applyFill="1" applyBorder="1" applyAlignment="1" applyProtection="1">
      <alignment horizontal="left" vertical="top" wrapText="1" indent="2"/>
      <protection hidden="1"/>
    </xf>
    <xf numFmtId="0" fontId="38" fillId="2" borderId="1" xfId="0" applyFont="1" applyFill="1" applyBorder="1" applyAlignment="1" applyProtection="1">
      <alignment horizontal="left" vertical="top" wrapText="1" indent="2"/>
      <protection hidden="1"/>
    </xf>
    <xf numFmtId="0" fontId="38" fillId="2" borderId="20" xfId="0" applyFont="1" applyFill="1" applyBorder="1" applyAlignment="1" applyProtection="1">
      <alignment horizontal="left" vertical="top" wrapText="1" indent="1"/>
      <protection hidden="1"/>
    </xf>
    <xf numFmtId="0" fontId="63" fillId="2" borderId="43" xfId="0" applyFont="1" applyFill="1" applyBorder="1" applyProtection="1">
      <protection hidden="1"/>
    </xf>
    <xf numFmtId="0" fontId="80" fillId="2" borderId="44" xfId="0" applyFont="1" applyFill="1" applyBorder="1" applyAlignment="1" applyProtection="1">
      <alignment horizontal="center" vertical="center"/>
      <protection hidden="1"/>
    </xf>
    <xf numFmtId="0" fontId="39" fillId="2" borderId="66" xfId="0" applyFont="1" applyFill="1" applyBorder="1" applyProtection="1">
      <protection hidden="1"/>
    </xf>
    <xf numFmtId="0" fontId="83" fillId="2" borderId="0" xfId="0" applyFont="1" applyFill="1" applyBorder="1" applyProtection="1">
      <protection hidden="1"/>
    </xf>
    <xf numFmtId="0" fontId="63" fillId="2" borderId="41" xfId="0" applyFont="1" applyFill="1" applyBorder="1" applyProtection="1">
      <protection hidden="1"/>
    </xf>
    <xf numFmtId="0" fontId="84" fillId="2" borderId="0" xfId="0" applyFont="1" applyFill="1" applyBorder="1" applyAlignment="1" applyProtection="1">
      <alignment horizontal="center" vertical="center" wrapText="1"/>
      <protection hidden="1"/>
    </xf>
    <xf numFmtId="0" fontId="39" fillId="2" borderId="67" xfId="0" applyFont="1" applyFill="1" applyBorder="1" applyProtection="1">
      <protection hidden="1"/>
    </xf>
    <xf numFmtId="0" fontId="57" fillId="2" borderId="0" xfId="0" applyFont="1" applyFill="1" applyBorder="1" applyAlignment="1" applyProtection="1">
      <alignment horizontal="left" vertical="center" indent="1"/>
      <protection hidden="1"/>
    </xf>
    <xf numFmtId="0" fontId="55" fillId="2" borderId="0" xfId="0" applyFont="1" applyFill="1" applyBorder="1" applyAlignment="1" applyProtection="1">
      <alignment vertical="center"/>
      <protection hidden="1"/>
    </xf>
    <xf numFmtId="0" fontId="85" fillId="2" borderId="67" xfId="0" applyFont="1" applyFill="1" applyBorder="1" applyAlignment="1" applyProtection="1">
      <alignment vertical="center"/>
      <protection hidden="1"/>
    </xf>
    <xf numFmtId="0" fontId="85" fillId="2" borderId="0" xfId="0" applyFont="1" applyFill="1" applyBorder="1" applyAlignment="1" applyProtection="1">
      <alignment vertical="center"/>
      <protection hidden="1"/>
    </xf>
    <xf numFmtId="0" fontId="55" fillId="2" borderId="0" xfId="0" applyFont="1" applyFill="1" applyBorder="1" applyProtection="1">
      <protection hidden="1"/>
    </xf>
    <xf numFmtId="0" fontId="83" fillId="2" borderId="0" xfId="0" applyFont="1" applyFill="1" applyBorder="1" applyAlignment="1" applyProtection="1">
      <alignment horizontal="left" vertical="top" wrapText="1"/>
      <protection hidden="1"/>
    </xf>
    <xf numFmtId="0" fontId="83" fillId="2" borderId="0" xfId="0" applyFont="1" applyFill="1" applyBorder="1" applyAlignment="1" applyProtection="1">
      <alignment horizontal="left" vertical="center" indent="1"/>
      <protection hidden="1"/>
    </xf>
    <xf numFmtId="0" fontId="83" fillId="2" borderId="0" xfId="0" applyFont="1" applyFill="1" applyBorder="1" applyAlignment="1" applyProtection="1">
      <alignment horizontal="center" vertical="center"/>
      <protection hidden="1"/>
    </xf>
    <xf numFmtId="0" fontId="83" fillId="2" borderId="0" xfId="0" applyNumberFormat="1" applyFont="1" applyFill="1" applyBorder="1" applyAlignment="1" applyProtection="1">
      <alignment horizontal="center" vertical="center"/>
      <protection hidden="1"/>
    </xf>
    <xf numFmtId="0" fontId="83" fillId="2" borderId="0" xfId="0" applyFont="1" applyFill="1" applyBorder="1" applyAlignment="1" applyProtection="1">
      <alignment vertical="center"/>
      <protection hidden="1"/>
    </xf>
    <xf numFmtId="0" fontId="6" fillId="2" borderId="0" xfId="0" applyFont="1" applyFill="1" applyBorder="1" applyAlignment="1" applyProtection="1">
      <alignment horizontal="right" vertical="center"/>
      <protection hidden="1"/>
    </xf>
    <xf numFmtId="0" fontId="6" fillId="2" borderId="0" xfId="0" applyFont="1" applyFill="1" applyBorder="1" applyAlignment="1" applyProtection="1">
      <alignment horizontal="right" indent="1"/>
      <protection hidden="1"/>
    </xf>
    <xf numFmtId="0" fontId="6" fillId="2" borderId="3" xfId="0" applyFont="1" applyFill="1" applyBorder="1" applyAlignment="1" applyProtection="1">
      <alignment horizontal="left" vertical="center" indent="1"/>
      <protection locked="0"/>
    </xf>
    <xf numFmtId="0" fontId="6" fillId="2" borderId="5" xfId="0" applyFont="1" applyFill="1" applyBorder="1" applyAlignment="1" applyProtection="1">
      <alignment horizontal="left" vertical="center" indent="1"/>
      <protection locked="0"/>
    </xf>
    <xf numFmtId="0" fontId="6" fillId="2" borderId="4" xfId="0" applyFont="1" applyFill="1" applyBorder="1" applyAlignment="1" applyProtection="1">
      <alignment horizontal="left" vertical="center" indent="1"/>
      <protection locked="0"/>
    </xf>
    <xf numFmtId="0" fontId="6" fillId="2" borderId="0" xfId="0" applyFont="1" applyFill="1" applyBorder="1" applyAlignment="1" applyProtection="1">
      <alignment horizontal="right" indent="1"/>
      <protection hidden="1"/>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2" borderId="0" xfId="0" applyFont="1" applyFill="1" applyBorder="1" applyAlignment="1" applyProtection="1">
      <alignment horizontal="right" vertical="center" indent="1"/>
      <protection hidden="1"/>
    </xf>
    <xf numFmtId="0" fontId="6" fillId="2" borderId="0" xfId="0" applyFont="1" applyFill="1" applyBorder="1" applyAlignment="1" applyProtection="1">
      <alignment horizontal="right" vertical="center" indent="1"/>
      <protection hidden="1"/>
    </xf>
    <xf numFmtId="14" fontId="6" fillId="2" borderId="3" xfId="0" applyNumberFormat="1" applyFont="1" applyFill="1" applyBorder="1" applyAlignment="1" applyProtection="1">
      <alignment horizontal="center"/>
      <protection locked="0"/>
    </xf>
    <xf numFmtId="14" fontId="6" fillId="2" borderId="4" xfId="0" applyNumberFormat="1" applyFont="1" applyFill="1" applyBorder="1" applyAlignment="1" applyProtection="1">
      <alignment horizontal="center"/>
      <protection locked="0"/>
    </xf>
    <xf numFmtId="0" fontId="48" fillId="2" borderId="67" xfId="0" applyFont="1" applyFill="1" applyBorder="1" applyAlignment="1" applyProtection="1">
      <alignment wrapText="1"/>
      <protection hidden="1"/>
    </xf>
    <xf numFmtId="0" fontId="48" fillId="2" borderId="0" xfId="0" applyFont="1" applyFill="1" applyBorder="1" applyAlignment="1" applyProtection="1">
      <alignment wrapText="1"/>
      <protection hidden="1"/>
    </xf>
    <xf numFmtId="0" fontId="39" fillId="2" borderId="41" xfId="0" applyFont="1" applyFill="1" applyBorder="1" applyProtection="1">
      <protection hidden="1"/>
    </xf>
    <xf numFmtId="0" fontId="48" fillId="2" borderId="0" xfId="0" applyFont="1" applyFill="1" applyBorder="1" applyAlignment="1" applyProtection="1">
      <alignment horizontal="center" wrapText="1"/>
      <protection hidden="1"/>
    </xf>
    <xf numFmtId="0" fontId="57" fillId="2" borderId="0" xfId="0" applyFont="1" applyFill="1" applyBorder="1" applyAlignment="1" applyProtection="1">
      <alignment horizontal="right" indent="3"/>
      <protection hidden="1"/>
    </xf>
    <xf numFmtId="165" fontId="83" fillId="2" borderId="0" xfId="0" applyNumberFormat="1" applyFont="1" applyFill="1" applyBorder="1" applyAlignment="1" applyProtection="1">
      <alignment horizontal="center" vertical="center"/>
      <protection hidden="1"/>
    </xf>
    <xf numFmtId="0" fontId="63" fillId="2" borderId="45" xfId="0" applyFont="1" applyFill="1" applyBorder="1" applyAlignment="1" applyProtection="1">
      <alignment horizontal="center"/>
      <protection hidden="1"/>
    </xf>
    <xf numFmtId="0" fontId="6" fillId="2" borderId="42" xfId="0" applyFont="1" applyFill="1" applyBorder="1" applyAlignment="1" applyProtection="1">
      <alignment horizontal="center"/>
      <protection hidden="1"/>
    </xf>
    <xf numFmtId="0" fontId="6" fillId="2" borderId="42" xfId="0" applyFont="1" applyFill="1" applyBorder="1" applyAlignment="1" applyProtection="1">
      <alignment horizontal="center"/>
      <protection hidden="1"/>
    </xf>
    <xf numFmtId="0" fontId="39" fillId="2" borderId="68" xfId="0" applyFont="1" applyFill="1" applyBorder="1" applyProtection="1">
      <protection hidden="1"/>
    </xf>
    <xf numFmtId="0" fontId="86" fillId="2" borderId="0" xfId="0" applyFont="1" applyFill="1" applyBorder="1" applyAlignment="1" applyProtection="1">
      <alignment horizontal="right" indent="3"/>
      <protection hidden="1"/>
    </xf>
    <xf numFmtId="0" fontId="87" fillId="2" borderId="21" xfId="0" applyFont="1" applyFill="1" applyBorder="1" applyAlignment="1" applyProtection="1">
      <alignment horizontal="left" vertical="center" indent="2"/>
      <protection hidden="1"/>
    </xf>
    <xf numFmtId="0" fontId="87" fillId="2" borderId="6" xfId="0" applyFont="1" applyFill="1" applyBorder="1" applyAlignment="1" applyProtection="1">
      <alignment horizontal="left" vertical="center" indent="2"/>
      <protection hidden="1"/>
    </xf>
    <xf numFmtId="0" fontId="87" fillId="2" borderId="16" xfId="0" applyFont="1" applyFill="1" applyBorder="1" applyAlignment="1" applyProtection="1">
      <alignment horizontal="left" vertical="center" indent="2"/>
      <protection hidden="1"/>
    </xf>
    <xf numFmtId="0" fontId="87" fillId="2" borderId="7" xfId="0" applyFont="1" applyFill="1" applyBorder="1" applyAlignment="1" applyProtection="1">
      <alignment horizontal="left" vertical="center" indent="2"/>
      <protection hidden="1"/>
    </xf>
    <xf numFmtId="0" fontId="87" fillId="2" borderId="0" xfId="0" applyFont="1" applyFill="1" applyBorder="1" applyAlignment="1" applyProtection="1">
      <alignment horizontal="left" vertical="center" indent="2"/>
      <protection hidden="1"/>
    </xf>
    <xf numFmtId="0" fontId="87" fillId="2" borderId="17" xfId="0" applyFont="1" applyFill="1" applyBorder="1" applyAlignment="1" applyProtection="1">
      <alignment horizontal="left" vertical="center" indent="2"/>
      <protection hidden="1"/>
    </xf>
    <xf numFmtId="0" fontId="88" fillId="2" borderId="0" xfId="0" applyFont="1" applyFill="1" applyBorder="1" applyAlignment="1" applyProtection="1">
      <alignment vertical="top"/>
    </xf>
    <xf numFmtId="0" fontId="39" fillId="2" borderId="0" xfId="0" applyFont="1" applyFill="1" applyBorder="1" applyAlignment="1" applyProtection="1">
      <alignment vertical="top"/>
    </xf>
    <xf numFmtId="14" fontId="88" fillId="2" borderId="0" xfId="0" applyNumberFormat="1" applyFont="1" applyFill="1" applyBorder="1" applyAlignment="1" applyProtection="1">
      <alignment horizontal="right" vertical="center" wrapText="1"/>
      <protection hidden="1"/>
    </xf>
    <xf numFmtId="0" fontId="76" fillId="14" borderId="3" xfId="0" applyFont="1" applyFill="1" applyBorder="1" applyAlignment="1" applyProtection="1">
      <alignment horizontal="left" vertical="center" indent="1"/>
    </xf>
    <xf numFmtId="0" fontId="53" fillId="14" borderId="3" xfId="0" applyFont="1" applyFill="1" applyBorder="1" applyAlignment="1" applyProtection="1">
      <alignment horizontal="left" vertical="center" indent="1"/>
    </xf>
    <xf numFmtId="0" fontId="53" fillId="14" borderId="4" xfId="0" applyFont="1" applyFill="1" applyBorder="1" applyAlignment="1" applyProtection="1">
      <alignment horizontal="left" vertical="center" indent="1"/>
    </xf>
    <xf numFmtId="0" fontId="55" fillId="14" borderId="3" xfId="0" applyFont="1" applyFill="1" applyBorder="1" applyAlignment="1" applyProtection="1">
      <alignment horizontal="left" vertical="center" indent="1"/>
    </xf>
    <xf numFmtId="0" fontId="55" fillId="14" borderId="4" xfId="0" applyFont="1" applyFill="1" applyBorder="1" applyAlignment="1" applyProtection="1">
      <alignment horizontal="left" vertical="center" indent="1"/>
    </xf>
    <xf numFmtId="0" fontId="55" fillId="14" borderId="3" xfId="0" applyFont="1" applyFill="1" applyBorder="1" applyAlignment="1" applyProtection="1">
      <alignment horizontal="left" vertical="center"/>
    </xf>
    <xf numFmtId="0" fontId="55" fillId="14" borderId="5" xfId="0" applyFont="1" applyFill="1" applyBorder="1" applyAlignment="1" applyProtection="1">
      <alignment horizontal="left" vertical="center"/>
    </xf>
    <xf numFmtId="0" fontId="55" fillId="14" borderId="4" xfId="0" applyFont="1" applyFill="1" applyBorder="1" applyAlignment="1" applyProtection="1">
      <alignment horizontal="left" vertical="center"/>
    </xf>
    <xf numFmtId="0" fontId="55" fillId="15" borderId="5" xfId="0" applyFont="1" applyFill="1" applyBorder="1" applyAlignment="1" applyProtection="1">
      <alignment horizontal="left" vertical="center"/>
    </xf>
    <xf numFmtId="0" fontId="55" fillId="15" borderId="3" xfId="0" applyFont="1" applyFill="1" applyBorder="1" applyAlignment="1" applyProtection="1">
      <alignment horizontal="left" vertical="center"/>
    </xf>
    <xf numFmtId="0" fontId="55" fillId="15" borderId="4" xfId="0" applyFont="1" applyFill="1" applyBorder="1" applyAlignment="1" applyProtection="1">
      <alignment horizontal="left" vertical="center"/>
    </xf>
    <xf numFmtId="0" fontId="57" fillId="15" borderId="0" xfId="0" applyFont="1" applyFill="1" applyBorder="1" applyAlignment="1" applyProtection="1">
      <alignment horizontal="left" vertical="center" indent="1"/>
      <protection hidden="1"/>
    </xf>
    <xf numFmtId="0" fontId="83" fillId="15" borderId="0" xfId="0" applyFont="1" applyFill="1" applyBorder="1" applyAlignment="1" applyProtection="1">
      <alignment vertical="center"/>
      <protection hidden="1"/>
    </xf>
    <xf numFmtId="0" fontId="83" fillId="14" borderId="64" xfId="0" applyFont="1" applyFill="1" applyBorder="1" applyAlignment="1" applyProtection="1">
      <alignment horizontal="left" vertical="center" indent="1"/>
      <protection hidden="1"/>
    </xf>
    <xf numFmtId="0" fontId="83" fillId="14" borderId="65" xfId="0" applyFont="1" applyFill="1" applyBorder="1" applyAlignment="1" applyProtection="1">
      <alignment horizontal="center" vertical="center"/>
      <protection hidden="1"/>
    </xf>
    <xf numFmtId="0" fontId="89" fillId="2" borderId="0" xfId="0" applyFont="1" applyFill="1" applyBorder="1" applyAlignment="1" applyProtection="1">
      <alignment horizontal="left" wrapText="1"/>
    </xf>
    <xf numFmtId="0" fontId="35" fillId="0" borderId="0" xfId="0" applyFont="1" applyAlignment="1">
      <alignment wrapText="1"/>
    </xf>
    <xf numFmtId="0" fontId="39" fillId="2" borderId="16" xfId="0" applyFont="1" applyFill="1" applyBorder="1" applyProtection="1">
      <protection hidden="1"/>
    </xf>
    <xf numFmtId="0" fontId="39" fillId="2" borderId="0" xfId="0" applyFont="1" applyFill="1" applyBorder="1" applyAlignment="1" applyProtection="1">
      <alignment horizontal="center"/>
      <protection hidden="1"/>
    </xf>
    <xf numFmtId="0" fontId="40" fillId="2" borderId="0" xfId="0" applyFont="1" applyFill="1" applyBorder="1" applyAlignment="1" applyProtection="1">
      <alignment vertical="top"/>
      <protection hidden="1"/>
    </xf>
    <xf numFmtId="0" fontId="39" fillId="2" borderId="0" xfId="0" applyFont="1" applyFill="1" applyBorder="1" applyAlignment="1" applyProtection="1">
      <alignment horizontal="left"/>
      <protection hidden="1"/>
    </xf>
    <xf numFmtId="0" fontId="41" fillId="2" borderId="0" xfId="0" applyFont="1" applyFill="1" applyBorder="1" applyAlignment="1" applyProtection="1">
      <alignment vertical="center"/>
      <protection hidden="1"/>
    </xf>
    <xf numFmtId="0" fontId="41" fillId="2" borderId="17" xfId="0" applyFont="1" applyFill="1" applyBorder="1" applyAlignment="1" applyProtection="1">
      <alignment vertical="center"/>
      <protection hidden="1"/>
    </xf>
    <xf numFmtId="0" fontId="41" fillId="2" borderId="0" xfId="0" applyFont="1" applyFill="1" applyBorder="1" applyAlignment="1" applyProtection="1">
      <alignment horizontal="center" vertical="center"/>
      <protection hidden="1"/>
    </xf>
    <xf numFmtId="0" fontId="72" fillId="2" borderId="0" xfId="0" applyFont="1" applyFill="1" applyBorder="1" applyAlignment="1" applyProtection="1">
      <alignment vertical="center"/>
      <protection hidden="1"/>
    </xf>
    <xf numFmtId="0" fontId="39" fillId="2" borderId="0" xfId="0" applyFont="1" applyFill="1" applyAlignment="1" applyProtection="1">
      <alignment horizontal="left" indent="1"/>
      <protection hidden="1"/>
    </xf>
    <xf numFmtId="0" fontId="38" fillId="2" borderId="17" xfId="0" applyFont="1" applyFill="1" applyBorder="1" applyAlignment="1" applyProtection="1">
      <alignment vertical="top" wrapText="1"/>
      <protection hidden="1"/>
    </xf>
    <xf numFmtId="0" fontId="38" fillId="2" borderId="0" xfId="0" applyFont="1" applyFill="1" applyBorder="1" applyAlignment="1" applyProtection="1">
      <alignment horizontal="center" vertical="top" wrapText="1"/>
      <protection hidden="1"/>
    </xf>
    <xf numFmtId="0" fontId="46" fillId="7" borderId="30" xfId="0" applyFont="1" applyFill="1" applyBorder="1" applyProtection="1">
      <protection hidden="1"/>
    </xf>
    <xf numFmtId="0" fontId="53" fillId="7" borderId="32" xfId="0" applyFont="1" applyFill="1" applyBorder="1" applyProtection="1">
      <protection hidden="1"/>
    </xf>
    <xf numFmtId="0" fontId="53" fillId="7" borderId="31" xfId="0" applyFont="1" applyFill="1" applyBorder="1" applyProtection="1">
      <protection hidden="1"/>
    </xf>
    <xf numFmtId="14" fontId="75" fillId="2" borderId="0" xfId="0" applyNumberFormat="1" applyFont="1" applyFill="1" applyProtection="1">
      <protection hidden="1"/>
    </xf>
    <xf numFmtId="0" fontId="77" fillId="2" borderId="0" xfId="0" applyFont="1" applyFill="1" applyBorder="1" applyAlignment="1" applyProtection="1">
      <alignment vertical="center"/>
      <protection hidden="1"/>
    </xf>
    <xf numFmtId="0" fontId="48" fillId="4" borderId="3" xfId="0" applyFont="1" applyFill="1" applyBorder="1" applyAlignment="1" applyProtection="1">
      <alignment horizontal="left" vertical="center" indent="1"/>
      <protection hidden="1"/>
    </xf>
    <xf numFmtId="0" fontId="48" fillId="4" borderId="4" xfId="0" applyFont="1" applyFill="1" applyBorder="1" applyAlignment="1" applyProtection="1">
      <alignment horizontal="left" vertical="center" indent="1"/>
      <protection hidden="1"/>
    </xf>
    <xf numFmtId="0" fontId="51" fillId="4" borderId="3" xfId="0" applyFont="1" applyFill="1" applyBorder="1" applyAlignment="1" applyProtection="1">
      <alignment horizontal="left" vertical="center" indent="1"/>
      <protection hidden="1"/>
    </xf>
    <xf numFmtId="0" fontId="51" fillId="4" borderId="5" xfId="0" applyFont="1" applyFill="1" applyBorder="1" applyAlignment="1" applyProtection="1">
      <alignment horizontal="left" vertical="center" indent="1"/>
      <protection hidden="1"/>
    </xf>
    <xf numFmtId="0" fontId="51" fillId="4" borderId="4" xfId="0" applyFont="1" applyFill="1" applyBorder="1" applyAlignment="1" applyProtection="1">
      <alignment horizontal="left" vertical="center" indent="1"/>
      <protection hidden="1"/>
    </xf>
    <xf numFmtId="0" fontId="48" fillId="4" borderId="2" xfId="0" applyFont="1" applyFill="1" applyBorder="1" applyAlignment="1" applyProtection="1">
      <alignment horizontal="left" vertical="center" wrapText="1" indent="1"/>
      <protection hidden="1"/>
    </xf>
    <xf numFmtId="0" fontId="51" fillId="4" borderId="3" xfId="0" applyFont="1" applyFill="1" applyBorder="1" applyAlignment="1" applyProtection="1">
      <alignment horizontal="left" vertical="center" wrapText="1" indent="1"/>
      <protection hidden="1"/>
    </xf>
    <xf numFmtId="0" fontId="51" fillId="4" borderId="4" xfId="0" applyFont="1" applyFill="1" applyBorder="1" applyAlignment="1" applyProtection="1">
      <alignment horizontal="left" vertical="center" wrapText="1" indent="1"/>
      <protection hidden="1"/>
    </xf>
    <xf numFmtId="0" fontId="74" fillId="4" borderId="2" xfId="0" applyFont="1" applyFill="1" applyBorder="1" applyAlignment="1" applyProtection="1">
      <alignment horizontal="left" vertical="center" wrapText="1" indent="1"/>
      <protection hidden="1"/>
    </xf>
    <xf numFmtId="0" fontId="51" fillId="4" borderId="33" xfId="0" applyFont="1" applyFill="1" applyBorder="1" applyAlignment="1" applyProtection="1">
      <alignment vertical="center" wrapText="1"/>
      <protection hidden="1"/>
    </xf>
    <xf numFmtId="0" fontId="53" fillId="6" borderId="3" xfId="0" applyFont="1" applyFill="1" applyBorder="1" applyAlignment="1" applyProtection="1">
      <alignment horizontal="left" vertical="center" indent="1"/>
      <protection hidden="1"/>
    </xf>
    <xf numFmtId="14" fontId="34" fillId="2" borderId="2" xfId="0" applyNumberFormat="1" applyFont="1" applyFill="1" applyBorder="1" applyAlignment="1" applyProtection="1">
      <alignment horizontal="left" vertical="center" indent="1"/>
      <protection locked="0"/>
    </xf>
    <xf numFmtId="14" fontId="48" fillId="2" borderId="0" xfId="0" applyNumberFormat="1" applyFont="1" applyFill="1" applyBorder="1" applyAlignment="1" applyProtection="1">
      <alignment vertical="center"/>
      <protection hidden="1"/>
    </xf>
    <xf numFmtId="0" fontId="73" fillId="2" borderId="0" xfId="0" applyFont="1" applyFill="1" applyBorder="1" applyAlignment="1" applyProtection="1">
      <protection hidden="1"/>
    </xf>
    <xf numFmtId="0" fontId="68" fillId="2" borderId="3" xfId="0" applyFont="1" applyFill="1" applyBorder="1" applyAlignment="1" applyProtection="1">
      <alignment horizontal="left" wrapText="1" indent="1"/>
      <protection hidden="1"/>
    </xf>
    <xf numFmtId="0" fontId="68" fillId="2" borderId="4" xfId="0" applyFont="1" applyFill="1" applyBorder="1" applyAlignment="1" applyProtection="1">
      <alignment horizontal="left" wrapText="1" indent="1"/>
      <protection hidden="1"/>
    </xf>
    <xf numFmtId="0" fontId="68" fillId="2" borderId="2" xfId="0" applyFont="1" applyFill="1" applyBorder="1" applyAlignment="1" applyProtection="1">
      <alignment horizontal="left" indent="1"/>
      <protection hidden="1"/>
    </xf>
    <xf numFmtId="0" fontId="68" fillId="2" borderId="2" xfId="0" applyNumberFormat="1" applyFont="1" applyFill="1" applyBorder="1" applyAlignment="1" applyProtection="1">
      <alignment horizontal="left" indent="1"/>
      <protection hidden="1"/>
    </xf>
    <xf numFmtId="0" fontId="69" fillId="2" borderId="3" xfId="0" applyNumberFormat="1" applyFont="1" applyFill="1" applyBorder="1" applyAlignment="1" applyProtection="1">
      <alignment horizontal="left" vertical="center" indent="1"/>
      <protection hidden="1"/>
    </xf>
    <xf numFmtId="0" fontId="69" fillId="2" borderId="4" xfId="0" applyNumberFormat="1" applyFont="1" applyFill="1" applyBorder="1" applyAlignment="1" applyProtection="1">
      <alignment horizontal="left" vertical="center" indent="1"/>
      <protection hidden="1"/>
    </xf>
    <xf numFmtId="0" fontId="68" fillId="2" borderId="2" xfId="0" applyNumberFormat="1" applyFont="1" applyFill="1" applyBorder="1" applyAlignment="1" applyProtection="1">
      <alignment horizontal="left" vertical="center" wrapText="1" indent="1"/>
      <protection hidden="1"/>
    </xf>
    <xf numFmtId="0" fontId="39" fillId="2" borderId="17" xfId="0" applyFont="1" applyFill="1" applyBorder="1" applyProtection="1">
      <protection hidden="1"/>
    </xf>
    <xf numFmtId="0" fontId="83" fillId="2" borderId="0" xfId="0" applyFont="1" applyFill="1" applyBorder="1" applyAlignment="1" applyProtection="1">
      <protection hidden="1"/>
    </xf>
    <xf numFmtId="0" fontId="83" fillId="2" borderId="17" xfId="0" applyFont="1" applyFill="1" applyBorder="1" applyAlignment="1" applyProtection="1">
      <protection hidden="1"/>
    </xf>
    <xf numFmtId="0" fontId="83" fillId="2" borderId="0" xfId="0" applyFont="1" applyFill="1" applyBorder="1" applyAlignment="1" applyProtection="1">
      <alignment horizontal="center"/>
      <protection hidden="1"/>
    </xf>
    <xf numFmtId="0" fontId="39" fillId="2" borderId="3" xfId="0" applyFont="1" applyFill="1" applyBorder="1" applyAlignment="1" applyProtection="1">
      <alignment horizontal="center"/>
      <protection hidden="1"/>
    </xf>
    <xf numFmtId="0" fontId="34" fillId="4" borderId="3" xfId="0" applyFont="1" applyFill="1" applyBorder="1" applyAlignment="1" applyProtection="1">
      <alignment horizontal="left" vertical="center" indent="1"/>
      <protection hidden="1"/>
    </xf>
    <xf numFmtId="0" fontId="48" fillId="2" borderId="0" xfId="0" applyFont="1" applyFill="1" applyBorder="1" applyAlignment="1" applyProtection="1">
      <alignment vertical="center"/>
      <protection hidden="1"/>
    </xf>
    <xf numFmtId="0" fontId="48" fillId="2" borderId="17" xfId="0" applyFont="1" applyFill="1" applyBorder="1" applyAlignment="1" applyProtection="1">
      <alignment vertical="center"/>
      <protection hidden="1"/>
    </xf>
    <xf numFmtId="0" fontId="48" fillId="2" borderId="0" xfId="0" applyFont="1" applyFill="1" applyBorder="1" applyAlignment="1" applyProtection="1">
      <alignment horizontal="center" vertical="center"/>
      <protection hidden="1"/>
    </xf>
    <xf numFmtId="0" fontId="73" fillId="2" borderId="0" xfId="0" applyFont="1" applyFill="1" applyBorder="1" applyAlignment="1" applyProtection="1">
      <alignment vertical="center"/>
      <protection hidden="1"/>
    </xf>
    <xf numFmtId="0" fontId="78" fillId="2" borderId="0" xfId="0" applyFont="1" applyFill="1" applyBorder="1" applyAlignment="1" applyProtection="1">
      <alignment horizontal="left"/>
      <protection hidden="1"/>
    </xf>
    <xf numFmtId="0" fontId="39" fillId="4" borderId="2" xfId="0" applyFont="1" applyFill="1" applyBorder="1" applyAlignment="1" applyProtection="1">
      <alignment horizontal="left" vertical="center" indent="1"/>
      <protection hidden="1"/>
    </xf>
    <xf numFmtId="0" fontId="39" fillId="2" borderId="0" xfId="0" applyFont="1" applyFill="1" applyBorder="1" applyAlignment="1" applyProtection="1">
      <alignment horizontal="center" vertical="center"/>
      <protection hidden="1"/>
    </xf>
    <xf numFmtId="0" fontId="77" fillId="2" borderId="0" xfId="0" applyFont="1" applyFill="1" applyBorder="1" applyAlignment="1" applyProtection="1">
      <alignment horizontal="left" vertical="center" indent="1"/>
      <protection hidden="1"/>
    </xf>
    <xf numFmtId="0" fontId="39" fillId="2" borderId="32" xfId="0" applyFont="1" applyFill="1" applyBorder="1" applyAlignment="1" applyProtection="1">
      <protection hidden="1"/>
    </xf>
    <xf numFmtId="0" fontId="39" fillId="2" borderId="0" xfId="0" applyFont="1" applyFill="1" applyAlignment="1" applyProtection="1">
      <alignment horizontal="center" vertical="center"/>
      <protection hidden="1"/>
    </xf>
    <xf numFmtId="0" fontId="39" fillId="2" borderId="17" xfId="0" applyFont="1" applyFill="1" applyBorder="1" applyAlignment="1" applyProtection="1">
      <alignment horizontal="center" vertical="center"/>
      <protection hidden="1"/>
    </xf>
    <xf numFmtId="0" fontId="51" fillId="4" borderId="3" xfId="0" applyFont="1" applyFill="1" applyBorder="1" applyAlignment="1" applyProtection="1">
      <alignment horizontal="left" vertical="center" wrapText="1"/>
      <protection hidden="1"/>
    </xf>
    <xf numFmtId="0" fontId="51" fillId="2" borderId="0" xfId="0" applyFont="1" applyFill="1" applyBorder="1" applyAlignment="1" applyProtection="1">
      <alignment vertical="center" wrapText="1"/>
      <protection hidden="1"/>
    </xf>
    <xf numFmtId="0" fontId="55" fillId="6" borderId="5" xfId="0" applyFont="1" applyFill="1" applyBorder="1" applyAlignment="1" applyProtection="1">
      <alignment horizontal="left" vertical="center" indent="1"/>
      <protection hidden="1"/>
    </xf>
    <xf numFmtId="0" fontId="83" fillId="2" borderId="17" xfId="0" applyFont="1" applyFill="1" applyBorder="1" applyAlignment="1" applyProtection="1">
      <alignment vertical="center"/>
      <protection hidden="1"/>
    </xf>
    <xf numFmtId="0" fontId="39" fillId="2" borderId="3" xfId="0" applyFont="1" applyFill="1" applyBorder="1" applyAlignment="1" applyProtection="1">
      <protection hidden="1"/>
    </xf>
    <xf numFmtId="8" fontId="39" fillId="2" borderId="2" xfId="0" applyNumberFormat="1" applyFont="1" applyFill="1" applyBorder="1" applyAlignment="1" applyProtection="1">
      <protection hidden="1"/>
    </xf>
    <xf numFmtId="0" fontId="55" fillId="7" borderId="3" xfId="0" applyFont="1" applyFill="1" applyBorder="1" applyAlignment="1" applyProtection="1">
      <alignment horizontal="left" vertical="center" indent="1"/>
      <protection hidden="1"/>
    </xf>
    <xf numFmtId="0" fontId="55" fillId="7" borderId="4" xfId="0" applyFont="1" applyFill="1" applyBorder="1" applyAlignment="1" applyProtection="1">
      <alignment horizontal="left" vertical="center" indent="1"/>
      <protection hidden="1"/>
    </xf>
    <xf numFmtId="0" fontId="39" fillId="2" borderId="17" xfId="0" applyFont="1" applyFill="1" applyBorder="1" applyAlignment="1" applyProtection="1">
      <protection hidden="1"/>
    </xf>
    <xf numFmtId="0" fontId="48" fillId="2" borderId="0" xfId="0" applyFont="1" applyFill="1" applyBorder="1" applyAlignment="1" applyProtection="1">
      <alignment horizontal="left" vertical="center" wrapText="1" indent="1"/>
      <protection hidden="1"/>
    </xf>
    <xf numFmtId="0" fontId="51" fillId="2" borderId="0" xfId="0" applyFont="1" applyFill="1" applyAlignment="1" applyProtection="1">
      <alignment horizontal="left" vertical="center"/>
      <protection hidden="1"/>
    </xf>
    <xf numFmtId="0" fontId="68" fillId="2" borderId="0" xfId="0" applyNumberFormat="1" applyFont="1" applyFill="1" applyBorder="1" applyAlignment="1" applyProtection="1">
      <alignment horizontal="left" indent="1"/>
      <protection hidden="1"/>
    </xf>
    <xf numFmtId="0" fontId="39" fillId="13" borderId="71" xfId="0" applyFont="1" applyFill="1" applyBorder="1" applyAlignment="1" applyProtection="1">
      <alignment vertical="center" wrapText="1"/>
      <protection hidden="1"/>
    </xf>
    <xf numFmtId="0" fontId="90" fillId="2" borderId="7" xfId="0" applyFont="1" applyFill="1" applyBorder="1" applyAlignment="1" applyProtection="1">
      <alignment horizontal="center" vertical="center"/>
      <protection hidden="1"/>
    </xf>
    <xf numFmtId="0" fontId="34" fillId="4" borderId="3" xfId="0" applyFont="1" applyFill="1" applyBorder="1" applyAlignment="1" applyProtection="1">
      <alignment vertical="center"/>
      <protection hidden="1"/>
    </xf>
    <xf numFmtId="0" fontId="34" fillId="4" borderId="4" xfId="0" applyFont="1" applyFill="1" applyBorder="1" applyAlignment="1" applyProtection="1">
      <alignment horizontal="center" vertical="center"/>
      <protection hidden="1"/>
    </xf>
    <xf numFmtId="0" fontId="34" fillId="4" borderId="3" xfId="0" applyFont="1" applyFill="1" applyBorder="1" applyAlignment="1" applyProtection="1">
      <alignment horizontal="center" vertical="center" wrapText="1"/>
      <protection hidden="1"/>
    </xf>
    <xf numFmtId="0" fontId="34" fillId="4" borderId="2" xfId="0" applyFont="1" applyFill="1" applyBorder="1" applyAlignment="1" applyProtection="1">
      <alignment horizontal="center" vertical="center" wrapText="1"/>
      <protection hidden="1"/>
    </xf>
    <xf numFmtId="0" fontId="68" fillId="2" borderId="0" xfId="0" applyFont="1" applyFill="1" applyBorder="1" applyAlignment="1" applyProtection="1">
      <alignment horizontal="left" indent="1"/>
      <protection hidden="1"/>
    </xf>
    <xf numFmtId="0" fontId="69" fillId="2" borderId="0" xfId="0" applyFont="1" applyFill="1" applyAlignment="1" applyProtection="1">
      <alignment horizontal="left" indent="1"/>
      <protection hidden="1"/>
    </xf>
    <xf numFmtId="0" fontId="55" fillId="2" borderId="7" xfId="0" applyFont="1" applyFill="1" applyBorder="1" applyAlignment="1" applyProtection="1">
      <alignment horizontal="center" vertical="center"/>
      <protection hidden="1"/>
    </xf>
    <xf numFmtId="0" fontId="39" fillId="2" borderId="2" xfId="0" applyFont="1" applyFill="1" applyBorder="1" applyAlignment="1" applyProtection="1">
      <alignment horizontal="left" vertical="center" wrapText="1" indent="1"/>
      <protection hidden="1"/>
    </xf>
    <xf numFmtId="0" fontId="39" fillId="2" borderId="2" xfId="0" applyFont="1" applyFill="1" applyBorder="1" applyAlignment="1" applyProtection="1">
      <alignment horizontal="left" vertical="center" wrapText="1" indent="1"/>
      <protection locked="0"/>
    </xf>
    <xf numFmtId="0" fontId="39" fillId="2" borderId="3" xfId="0" applyFont="1" applyFill="1" applyBorder="1" applyAlignment="1" applyProtection="1">
      <alignment vertical="center" wrapText="1"/>
      <protection locked="0"/>
    </xf>
    <xf numFmtId="0" fontId="39" fillId="2" borderId="47" xfId="0"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protection locked="0"/>
    </xf>
    <xf numFmtId="0" fontId="39" fillId="2" borderId="2" xfId="0" applyNumberFormat="1" applyFont="1" applyFill="1" applyBorder="1" applyAlignment="1" applyProtection="1">
      <alignment horizontal="center" vertical="center"/>
      <protection locked="0"/>
    </xf>
    <xf numFmtId="0" fontId="39" fillId="2" borderId="2" xfId="0" applyNumberFormat="1" applyFont="1" applyFill="1" applyBorder="1" applyAlignment="1" applyProtection="1">
      <alignment horizontal="center" vertical="center"/>
      <protection hidden="1"/>
    </xf>
    <xf numFmtId="0" fontId="39" fillId="2" borderId="2" xfId="0" applyFont="1" applyFill="1" applyBorder="1" applyAlignment="1" applyProtection="1">
      <alignment horizontal="left" vertical="center" indent="1"/>
      <protection hidden="1"/>
    </xf>
    <xf numFmtId="14" fontId="39" fillId="2" borderId="2" xfId="0" applyNumberFormat="1" applyFont="1" applyFill="1" applyBorder="1" applyAlignment="1" applyProtection="1">
      <alignment horizontal="center" vertical="center" wrapText="1"/>
      <protection hidden="1"/>
    </xf>
    <xf numFmtId="164" fontId="39" fillId="2" borderId="2" xfId="0" applyNumberFormat="1" applyFont="1" applyFill="1" applyBorder="1" applyAlignment="1" applyProtection="1">
      <alignment horizontal="center" vertical="center" wrapText="1"/>
      <protection hidden="1"/>
    </xf>
    <xf numFmtId="0" fontId="69" fillId="2" borderId="0" xfId="0" applyFont="1" applyFill="1" applyBorder="1" applyAlignment="1" applyProtection="1">
      <alignment vertical="center"/>
      <protection hidden="1"/>
    </xf>
    <xf numFmtId="0" fontId="49" fillId="2" borderId="0" xfId="0" applyFont="1" applyFill="1" applyBorder="1" applyAlignment="1" applyProtection="1">
      <alignment wrapText="1"/>
      <protection hidden="1"/>
    </xf>
    <xf numFmtId="164" fontId="39" fillId="2" borderId="0" xfId="0" applyNumberFormat="1" applyFont="1" applyFill="1" applyBorder="1" applyProtection="1">
      <protection hidden="1"/>
    </xf>
    <xf numFmtId="0" fontId="39" fillId="2" borderId="3" xfId="0" applyFont="1" applyFill="1" applyBorder="1" applyAlignment="1" applyProtection="1">
      <alignment horizontal="left"/>
      <protection hidden="1"/>
    </xf>
    <xf numFmtId="8" fontId="39" fillId="2" borderId="2" xfId="0" applyNumberFormat="1" applyFont="1" applyFill="1" applyBorder="1" applyAlignment="1" applyProtection="1">
      <alignment horizontal="center"/>
      <protection hidden="1"/>
    </xf>
    <xf numFmtId="0" fontId="46" fillId="7" borderId="36" xfId="0" applyFont="1" applyFill="1" applyBorder="1" applyAlignment="1" applyProtection="1">
      <alignment horizontal="left" wrapText="1" indent="1"/>
      <protection hidden="1"/>
    </xf>
    <xf numFmtId="0" fontId="46" fillId="7" borderId="0" xfId="0" applyFont="1" applyFill="1" applyBorder="1" applyAlignment="1" applyProtection="1">
      <alignment horizontal="left" wrapText="1" indent="1"/>
      <protection hidden="1"/>
    </xf>
    <xf numFmtId="14" fontId="39" fillId="2" borderId="0" xfId="0" applyNumberFormat="1" applyFont="1" applyFill="1" applyProtection="1">
      <protection hidden="1"/>
    </xf>
    <xf numFmtId="0" fontId="39" fillId="2" borderId="2" xfId="0" applyFont="1" applyFill="1" applyBorder="1" applyAlignment="1" applyProtection="1">
      <protection hidden="1"/>
    </xf>
    <xf numFmtId="0" fontId="39" fillId="2" borderId="2" xfId="0" quotePrefix="1" applyFont="1" applyFill="1" applyBorder="1" applyAlignment="1" applyProtection="1">
      <protection hidden="1"/>
    </xf>
    <xf numFmtId="8" fontId="39" fillId="2" borderId="2" xfId="0" applyNumberFormat="1" applyFont="1" applyFill="1" applyBorder="1" applyProtection="1">
      <protection hidden="1"/>
    </xf>
    <xf numFmtId="0" fontId="51" fillId="2" borderId="0" xfId="0" applyNumberFormat="1" applyFont="1" applyFill="1" applyBorder="1" applyAlignment="1" applyProtection="1">
      <alignment vertical="center"/>
      <protection hidden="1"/>
    </xf>
    <xf numFmtId="0" fontId="91" fillId="2" borderId="0" xfId="0" applyNumberFormat="1" applyFont="1" applyFill="1" applyBorder="1" applyAlignment="1" applyProtection="1">
      <protection hidden="1"/>
    </xf>
    <xf numFmtId="0" fontId="69" fillId="2" borderId="0" xfId="0" applyNumberFormat="1" applyFont="1" applyFill="1" applyBorder="1" applyAlignment="1" applyProtection="1">
      <alignment vertical="center"/>
      <protection hidden="1"/>
    </xf>
    <xf numFmtId="0" fontId="68" fillId="2" borderId="0" xfId="0" applyFont="1" applyFill="1" applyBorder="1" applyAlignment="1" applyProtection="1">
      <alignment horizontal="left" wrapText="1" indent="1"/>
      <protection hidden="1"/>
    </xf>
    <xf numFmtId="0" fontId="69" fillId="2" borderId="0" xfId="0" applyFont="1" applyFill="1" applyBorder="1" applyAlignment="1" applyProtection="1">
      <alignment horizontal="left" indent="1"/>
      <protection hidden="1"/>
    </xf>
    <xf numFmtId="0" fontId="68" fillId="2" borderId="0" xfId="0" applyNumberFormat="1" applyFont="1" applyFill="1" applyBorder="1" applyAlignment="1" applyProtection="1">
      <alignment horizontal="left" vertical="center" wrapText="1" indent="1"/>
      <protection hidden="1"/>
    </xf>
    <xf numFmtId="0" fontId="39" fillId="2" borderId="2" xfId="0" applyFont="1" applyFill="1" applyBorder="1" applyProtection="1">
      <protection hidden="1"/>
    </xf>
    <xf numFmtId="0" fontId="55" fillId="2" borderId="7" xfId="0" applyFont="1" applyFill="1" applyBorder="1" applyProtection="1">
      <protection hidden="1"/>
    </xf>
    <xf numFmtId="164" fontId="39" fillId="2" borderId="0" xfId="0" applyNumberFormat="1" applyFont="1" applyFill="1" applyBorder="1" applyAlignment="1" applyProtection="1">
      <alignment horizontal="center"/>
      <protection hidden="1"/>
    </xf>
    <xf numFmtId="0" fontId="39" fillId="2" borderId="19" xfId="0" applyFont="1" applyFill="1" applyBorder="1" applyProtection="1">
      <protection hidden="1"/>
    </xf>
    <xf numFmtId="0" fontId="39" fillId="2" borderId="20" xfId="0" applyFont="1" applyFill="1" applyBorder="1" applyProtection="1">
      <protection hidden="1"/>
    </xf>
    <xf numFmtId="0" fontId="51" fillId="4" borderId="3" xfId="0" applyFont="1" applyFill="1" applyBorder="1" applyAlignment="1" applyProtection="1">
      <alignment horizontal="left" vertical="center" indent="1"/>
      <protection hidden="1"/>
    </xf>
    <xf numFmtId="0" fontId="51" fillId="4" borderId="4" xfId="0" applyFont="1" applyFill="1" applyBorder="1" applyAlignment="1" applyProtection="1">
      <alignment horizontal="center" vertical="center"/>
      <protection hidden="1"/>
    </xf>
    <xf numFmtId="0" fontId="51" fillId="4" borderId="2" xfId="0" applyFont="1" applyFill="1" applyBorder="1" applyAlignment="1" applyProtection="1">
      <alignment horizontal="center" vertical="center"/>
      <protection hidden="1"/>
    </xf>
    <xf numFmtId="0" fontId="51" fillId="4" borderId="3" xfId="0" applyFont="1" applyFill="1" applyBorder="1" applyAlignment="1" applyProtection="1">
      <alignment horizontal="center" vertical="center" wrapText="1"/>
      <protection hidden="1"/>
    </xf>
    <xf numFmtId="0" fontId="51" fillId="4" borderId="4" xfId="0" applyFont="1" applyFill="1" applyBorder="1" applyAlignment="1" applyProtection="1">
      <alignment horizontal="center" vertical="center" wrapText="1"/>
      <protection hidden="1"/>
    </xf>
    <xf numFmtId="0" fontId="62" fillId="4" borderId="3" xfId="0" applyFont="1" applyFill="1" applyBorder="1" applyAlignment="1" applyProtection="1">
      <alignment horizontal="center" vertical="center" wrapText="1"/>
      <protection hidden="1"/>
    </xf>
    <xf numFmtId="0" fontId="62" fillId="4" borderId="4" xfId="0" applyFont="1" applyFill="1" applyBorder="1" applyAlignment="1" applyProtection="1">
      <alignment horizontal="center" vertical="center" wrapText="1"/>
      <protection hidden="1"/>
    </xf>
    <xf numFmtId="0" fontId="51" fillId="2" borderId="2" xfId="0" applyFont="1" applyFill="1" applyBorder="1" applyAlignment="1" applyProtection="1">
      <alignment horizontal="left" vertical="center" wrapText="1" indent="1"/>
      <protection hidden="1"/>
    </xf>
    <xf numFmtId="0" fontId="51" fillId="2" borderId="3" xfId="0" applyFont="1" applyFill="1" applyBorder="1" applyAlignment="1" applyProtection="1">
      <alignment horizontal="left" vertical="center" wrapText="1" indent="1"/>
      <protection hidden="1"/>
    </xf>
    <xf numFmtId="0" fontId="51" fillId="2" borderId="54" xfId="0" applyFont="1" applyFill="1" applyBorder="1" applyAlignment="1" applyProtection="1">
      <alignment horizontal="left" vertical="center" wrapText="1" indent="1"/>
      <protection hidden="1"/>
    </xf>
    <xf numFmtId="0" fontId="51" fillId="2" borderId="47" xfId="0" applyFont="1" applyFill="1" applyBorder="1" applyAlignment="1" applyProtection="1">
      <alignment horizontal="center" vertical="center" wrapText="1"/>
      <protection hidden="1"/>
    </xf>
    <xf numFmtId="0" fontId="51" fillId="2" borderId="2" xfId="0" applyFont="1" applyFill="1" applyBorder="1" applyAlignment="1" applyProtection="1">
      <alignment horizontal="left" vertical="center" indent="1"/>
      <protection hidden="1"/>
    </xf>
    <xf numFmtId="0" fontId="51" fillId="2" borderId="3" xfId="0" applyFont="1" applyFill="1" applyBorder="1" applyAlignment="1" applyProtection="1">
      <alignment horizontal="left" vertical="center" indent="1"/>
      <protection hidden="1"/>
    </xf>
    <xf numFmtId="0" fontId="51" fillId="2" borderId="4" xfId="0" applyFont="1" applyFill="1" applyBorder="1" applyAlignment="1" applyProtection="1">
      <alignment horizontal="left" vertical="center" indent="1"/>
      <protection hidden="1"/>
    </xf>
    <xf numFmtId="0" fontId="51" fillId="2" borderId="3" xfId="0" applyNumberFormat="1" applyFont="1" applyFill="1" applyBorder="1" applyAlignment="1" applyProtection="1">
      <alignment horizontal="left" vertical="center" indent="1"/>
      <protection hidden="1"/>
    </xf>
    <xf numFmtId="0" fontId="51" fillId="2" borderId="4" xfId="0" applyNumberFormat="1" applyFont="1" applyFill="1" applyBorder="1" applyAlignment="1" applyProtection="1">
      <alignment horizontal="left" vertical="center" indent="1"/>
      <protection hidden="1"/>
    </xf>
    <xf numFmtId="0" fontId="51" fillId="2" borderId="3" xfId="0" applyNumberFormat="1" applyFont="1" applyFill="1" applyBorder="1" applyAlignment="1" applyProtection="1">
      <alignment horizontal="left" vertical="center" wrapText="1" indent="1"/>
      <protection hidden="1"/>
    </xf>
    <xf numFmtId="0" fontId="51" fillId="2" borderId="4" xfId="0" applyNumberFormat="1" applyFont="1" applyFill="1" applyBorder="1" applyAlignment="1" applyProtection="1">
      <alignment horizontal="left" vertical="center" wrapText="1" indent="1"/>
      <protection hidden="1"/>
    </xf>
    <xf numFmtId="0" fontId="53" fillId="7" borderId="4" xfId="0" applyFont="1" applyFill="1" applyBorder="1" applyAlignment="1" applyProtection="1">
      <alignment horizontal="left" indent="1"/>
      <protection hidden="1"/>
    </xf>
    <xf numFmtId="0" fontId="39" fillId="2" borderId="3" xfId="0" applyFont="1" applyFill="1" applyBorder="1" applyProtection="1">
      <protection hidden="1"/>
    </xf>
    <xf numFmtId="0" fontId="39" fillId="2" borderId="5" xfId="0" applyFont="1" applyFill="1" applyBorder="1" applyAlignment="1" applyProtection="1">
      <alignment horizontal="center" vertical="center"/>
      <protection hidden="1"/>
    </xf>
    <xf numFmtId="0" fontId="39" fillId="2" borderId="4" xfId="0" applyFont="1" applyFill="1" applyBorder="1" applyAlignment="1" applyProtection="1">
      <alignment horizontal="left" vertical="center" indent="1"/>
      <protection hidden="1"/>
    </xf>
    <xf numFmtId="0" fontId="39" fillId="4" borderId="6" xfId="0" applyFont="1" applyFill="1" applyBorder="1" applyAlignment="1" applyProtection="1">
      <alignment horizontal="center"/>
      <protection hidden="1"/>
    </xf>
    <xf numFmtId="0" fontId="39" fillId="4" borderId="16" xfId="0" applyFont="1" applyFill="1" applyBorder="1" applyProtection="1">
      <protection hidden="1"/>
    </xf>
    <xf numFmtId="0" fontId="51" fillId="2" borderId="3" xfId="0" applyFont="1" applyFill="1" applyBorder="1" applyAlignment="1" applyProtection="1">
      <alignment horizontal="left" vertical="center" wrapText="1" indent="1"/>
      <protection hidden="1"/>
    </xf>
    <xf numFmtId="0" fontId="51" fillId="2" borderId="54" xfId="0" applyFont="1" applyFill="1" applyBorder="1" applyAlignment="1" applyProtection="1">
      <alignment horizontal="left" vertical="center" wrapText="1" indent="1"/>
      <protection hidden="1"/>
    </xf>
    <xf numFmtId="0" fontId="51" fillId="2" borderId="3" xfId="0" applyFont="1" applyFill="1" applyBorder="1" applyAlignment="1" applyProtection="1">
      <alignment horizontal="left" vertical="center" indent="1"/>
      <protection hidden="1"/>
    </xf>
    <xf numFmtId="0" fontId="51" fillId="2" borderId="4" xfId="0" applyFont="1" applyFill="1" applyBorder="1" applyAlignment="1" applyProtection="1">
      <alignment horizontal="left" vertical="center" indent="1"/>
      <protection hidden="1"/>
    </xf>
    <xf numFmtId="0" fontId="51" fillId="2" borderId="3" xfId="0" applyNumberFormat="1" applyFont="1" applyFill="1" applyBorder="1" applyAlignment="1" applyProtection="1">
      <alignment horizontal="left" vertical="center" indent="1"/>
      <protection hidden="1"/>
    </xf>
    <xf numFmtId="0" fontId="51" fillId="2" borderId="4" xfId="0" applyNumberFormat="1" applyFont="1" applyFill="1" applyBorder="1" applyAlignment="1" applyProtection="1">
      <alignment horizontal="left" vertical="center" indent="1"/>
      <protection hidden="1"/>
    </xf>
    <xf numFmtId="0" fontId="51" fillId="2" borderId="4" xfId="0" applyNumberFormat="1" applyFont="1" applyFill="1" applyBorder="1" applyAlignment="1" applyProtection="1">
      <alignment horizontal="left" vertical="center" wrapText="1" indent="1"/>
      <protection hidden="1"/>
    </xf>
    <xf numFmtId="0" fontId="39" fillId="4" borderId="0" xfId="0" applyFont="1" applyFill="1" applyBorder="1" applyAlignment="1" applyProtection="1">
      <alignment horizontal="center"/>
      <protection hidden="1"/>
    </xf>
    <xf numFmtId="0" fontId="39" fillId="4" borderId="17" xfId="0" applyFont="1" applyFill="1" applyBorder="1" applyProtection="1">
      <protection hidden="1"/>
    </xf>
    <xf numFmtId="0" fontId="53" fillId="7" borderId="3" xfId="0" applyFont="1" applyFill="1" applyBorder="1" applyAlignment="1" applyProtection="1">
      <alignment horizontal="left" vertical="center" indent="1"/>
      <protection hidden="1"/>
    </xf>
    <xf numFmtId="0" fontId="53" fillId="7" borderId="5" xfId="0" applyFont="1" applyFill="1" applyBorder="1" applyAlignment="1" applyProtection="1">
      <alignment horizontal="left" vertical="center" indent="1"/>
      <protection hidden="1"/>
    </xf>
    <xf numFmtId="0" fontId="53" fillId="7" borderId="4" xfId="0" applyFont="1" applyFill="1" applyBorder="1" applyAlignment="1" applyProtection="1">
      <alignment horizontal="left" vertical="center" indent="1"/>
      <protection hidden="1"/>
    </xf>
    <xf numFmtId="0" fontId="53" fillId="4" borderId="0" xfId="0" applyFont="1" applyFill="1" applyBorder="1" applyAlignment="1" applyProtection="1">
      <alignment vertical="center"/>
      <protection hidden="1"/>
    </xf>
    <xf numFmtId="0" fontId="82" fillId="4" borderId="7" xfId="0" applyFont="1" applyFill="1" applyBorder="1" applyProtection="1">
      <protection hidden="1"/>
    </xf>
    <xf numFmtId="0" fontId="34" fillId="8" borderId="33"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center" vertical="center"/>
      <protection hidden="1"/>
    </xf>
    <xf numFmtId="0" fontId="34" fillId="8" borderId="2"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left" vertical="center" wrapText="1" indent="1"/>
      <protection hidden="1"/>
    </xf>
    <xf numFmtId="0" fontId="34" fillId="8" borderId="5" xfId="0" applyFont="1" applyFill="1" applyBorder="1" applyAlignment="1" applyProtection="1">
      <alignment horizontal="left" vertical="center" wrapText="1" indent="1"/>
      <protection hidden="1"/>
    </xf>
    <xf numFmtId="0" fontId="34" fillId="8" borderId="4" xfId="0" applyFont="1" applyFill="1" applyBorder="1" applyAlignment="1" applyProtection="1">
      <alignment horizontal="left" vertical="center" wrapText="1" indent="1"/>
      <protection hidden="1"/>
    </xf>
    <xf numFmtId="0" fontId="39" fillId="8" borderId="3" xfId="0" applyFont="1" applyFill="1" applyBorder="1" applyAlignment="1" applyProtection="1">
      <alignment horizontal="center" vertical="center" wrapText="1"/>
      <protection hidden="1"/>
    </xf>
    <xf numFmtId="0" fontId="39" fillId="8" borderId="2" xfId="0" applyFont="1" applyFill="1" applyBorder="1" applyAlignment="1" applyProtection="1">
      <alignment horizontal="center" vertical="center" wrapText="1"/>
      <protection hidden="1"/>
    </xf>
    <xf numFmtId="0" fontId="34" fillId="8" borderId="4" xfId="0" applyFont="1" applyFill="1" applyBorder="1" applyAlignment="1" applyProtection="1">
      <alignment horizontal="center" vertical="center" wrapText="1"/>
      <protection hidden="1"/>
    </xf>
    <xf numFmtId="0" fontId="48" fillId="2" borderId="0" xfId="0" applyFont="1" applyFill="1" applyBorder="1" applyAlignment="1" applyProtection="1">
      <alignment vertical="center" wrapText="1"/>
      <protection hidden="1"/>
    </xf>
    <xf numFmtId="0" fontId="79" fillId="2" borderId="33" xfId="0" applyNumberFormat="1" applyFont="1" applyFill="1" applyBorder="1" applyAlignment="1" applyProtection="1">
      <alignment horizontal="center" vertical="center"/>
    </xf>
    <xf numFmtId="0" fontId="39" fillId="2" borderId="33" xfId="0" applyNumberFormat="1" applyFont="1" applyFill="1" applyBorder="1" applyAlignment="1" applyProtection="1">
      <alignment horizontal="center" vertical="center"/>
      <protection locked="0"/>
    </xf>
    <xf numFmtId="164" fontId="39" fillId="2" borderId="33" xfId="0" applyNumberFormat="1" applyFont="1" applyFill="1" applyBorder="1" applyAlignment="1" applyProtection="1">
      <alignment horizontal="center" vertical="center"/>
      <protection locked="0"/>
    </xf>
    <xf numFmtId="164" fontId="39" fillId="2" borderId="30" xfId="0" applyNumberFormat="1" applyFont="1" applyFill="1" applyBorder="1" applyAlignment="1" applyProtection="1">
      <alignment horizontal="center" vertical="center" wrapText="1"/>
      <protection locked="0"/>
    </xf>
    <xf numFmtId="164" fontId="39" fillId="2" borderId="30" xfId="0" applyNumberFormat="1" applyFont="1" applyFill="1" applyBorder="1" applyAlignment="1" applyProtection="1">
      <alignment horizontal="center" vertical="center" wrapText="1"/>
      <protection locked="0"/>
    </xf>
    <xf numFmtId="1" fontId="39" fillId="2" borderId="33" xfId="0" applyNumberFormat="1" applyFont="1" applyFill="1" applyBorder="1" applyAlignment="1" applyProtection="1">
      <alignment horizontal="center" vertical="center"/>
      <protection locked="0"/>
    </xf>
    <xf numFmtId="1" fontId="39" fillId="2" borderId="33" xfId="0" applyNumberFormat="1" applyFont="1" applyFill="1" applyBorder="1" applyAlignment="1" applyProtection="1">
      <alignment horizontal="center" vertical="center"/>
      <protection locked="0"/>
    </xf>
    <xf numFmtId="14" fontId="39" fillId="2" borderId="33" xfId="0" applyNumberFormat="1" applyFont="1" applyFill="1" applyBorder="1" applyAlignment="1" applyProtection="1">
      <alignment horizontal="center" vertical="center"/>
      <protection locked="0"/>
    </xf>
    <xf numFmtId="0" fontId="39" fillId="2" borderId="30" xfId="0" applyNumberFormat="1" applyFont="1" applyFill="1" applyBorder="1" applyAlignment="1" applyProtection="1">
      <alignment horizontal="left" vertical="center" indent="1"/>
      <protection locked="0"/>
    </xf>
    <xf numFmtId="0" fontId="39" fillId="2" borderId="32" xfId="0" applyNumberFormat="1" applyFont="1" applyFill="1" applyBorder="1" applyAlignment="1" applyProtection="1">
      <alignment horizontal="left" vertical="center" indent="1"/>
      <protection locked="0"/>
    </xf>
    <xf numFmtId="0" fontId="39" fillId="2" borderId="31" xfId="0" applyNumberFormat="1" applyFont="1" applyFill="1" applyBorder="1" applyAlignment="1" applyProtection="1">
      <alignment horizontal="left" vertical="center" indent="1"/>
      <protection locked="0"/>
    </xf>
    <xf numFmtId="14" fontId="69" fillId="2" borderId="0" xfId="0" applyNumberFormat="1" applyFont="1" applyFill="1" applyBorder="1" applyAlignment="1" applyProtection="1">
      <alignment horizontal="center" vertical="center"/>
      <protection hidden="1"/>
    </xf>
    <xf numFmtId="164" fontId="69" fillId="2" borderId="0" xfId="0" applyNumberFormat="1" applyFont="1" applyFill="1" applyBorder="1" applyAlignment="1" applyProtection="1">
      <alignment horizontal="center" vertical="center"/>
      <protection hidden="1"/>
    </xf>
    <xf numFmtId="0" fontId="79" fillId="2" borderId="18" xfId="0" applyNumberFormat="1" applyFont="1" applyFill="1" applyBorder="1" applyAlignment="1" applyProtection="1">
      <alignment horizontal="center" vertical="center"/>
    </xf>
    <xf numFmtId="0" fontId="39" fillId="2" borderId="18" xfId="0" applyNumberFormat="1" applyFont="1" applyFill="1" applyBorder="1" applyAlignment="1" applyProtection="1">
      <alignment horizontal="center" vertical="center"/>
      <protection locked="0"/>
    </xf>
    <xf numFmtId="164" fontId="39" fillId="2" borderId="18" xfId="0" applyNumberFormat="1" applyFont="1" applyFill="1" applyBorder="1" applyAlignment="1" applyProtection="1">
      <alignment horizontal="center" vertical="center"/>
      <protection locked="0"/>
    </xf>
    <xf numFmtId="164" fontId="39" fillId="2" borderId="34" xfId="0" applyNumberFormat="1" applyFont="1" applyFill="1" applyBorder="1" applyAlignment="1" applyProtection="1">
      <alignment horizontal="center" vertical="center" wrapText="1"/>
      <protection locked="0"/>
    </xf>
    <xf numFmtId="164" fontId="39" fillId="2" borderId="34" xfId="0" applyNumberFormat="1" applyFont="1" applyFill="1" applyBorder="1" applyAlignment="1" applyProtection="1">
      <alignment horizontal="center" vertical="center" wrapText="1"/>
      <protection locked="0"/>
    </xf>
    <xf numFmtId="1" fontId="39" fillId="2" borderId="18" xfId="0" applyNumberFormat="1" applyFont="1" applyFill="1" applyBorder="1" applyAlignment="1" applyProtection="1">
      <alignment horizontal="center" vertical="center"/>
      <protection locked="0"/>
    </xf>
    <xf numFmtId="1" fontId="39" fillId="2" borderId="18" xfId="0" applyNumberFormat="1" applyFont="1" applyFill="1" applyBorder="1" applyAlignment="1" applyProtection="1">
      <alignment horizontal="center" vertical="center"/>
      <protection locked="0"/>
    </xf>
    <xf numFmtId="14" fontId="39" fillId="2" borderId="18" xfId="0" applyNumberFormat="1" applyFont="1" applyFill="1" applyBorder="1" applyAlignment="1" applyProtection="1">
      <alignment horizontal="center" vertical="center"/>
      <protection locked="0"/>
    </xf>
    <xf numFmtId="0" fontId="39" fillId="2" borderId="34" xfId="0" applyNumberFormat="1" applyFont="1" applyFill="1" applyBorder="1" applyAlignment="1" applyProtection="1">
      <alignment horizontal="left" vertical="center" indent="1"/>
      <protection locked="0"/>
    </xf>
    <xf numFmtId="0" fontId="39" fillId="2" borderId="22" xfId="0" applyNumberFormat="1" applyFont="1" applyFill="1" applyBorder="1" applyAlignment="1" applyProtection="1">
      <alignment horizontal="left" vertical="center" indent="1"/>
      <protection locked="0"/>
    </xf>
    <xf numFmtId="0" fontId="39" fillId="2" borderId="35" xfId="0" applyNumberFormat="1" applyFont="1" applyFill="1" applyBorder="1" applyAlignment="1" applyProtection="1">
      <alignment horizontal="left" vertical="center" indent="1"/>
      <protection locked="0"/>
    </xf>
    <xf numFmtId="0" fontId="51" fillId="2" borderId="0" xfId="0" applyFont="1" applyFill="1" applyBorder="1" applyAlignment="1" applyProtection="1">
      <alignment horizontal="center" vertical="center" wrapText="1"/>
      <protection hidden="1"/>
    </xf>
    <xf numFmtId="0" fontId="39" fillId="2" borderId="0" xfId="0" applyFont="1" applyFill="1" applyBorder="1" applyAlignment="1" applyProtection="1">
      <alignment horizontal="center"/>
      <protection hidden="1"/>
    </xf>
    <xf numFmtId="0" fontId="51" fillId="2" borderId="0" xfId="0" applyNumberFormat="1" applyFont="1" applyFill="1" applyBorder="1" applyAlignment="1" applyProtection="1">
      <alignment horizontal="left" vertical="center" indent="1"/>
      <protection hidden="1"/>
    </xf>
    <xf numFmtId="0" fontId="39" fillId="2" borderId="0" xfId="0" applyNumberFormat="1" applyFont="1" applyFill="1" applyBorder="1" applyProtection="1">
      <protection hidden="1"/>
    </xf>
    <xf numFmtId="0" fontId="69" fillId="2" borderId="0" xfId="0" applyNumberFormat="1" applyFont="1" applyFill="1" applyBorder="1" applyAlignment="1" applyProtection="1">
      <alignment horizontal="center" vertical="center"/>
      <protection hidden="1"/>
    </xf>
    <xf numFmtId="0" fontId="48" fillId="2" borderId="0" xfId="0" applyFont="1" applyFill="1" applyBorder="1" applyAlignment="1" applyProtection="1">
      <alignment horizontal="center" vertical="center" wrapText="1"/>
      <protection hidden="1"/>
    </xf>
    <xf numFmtId="0" fontId="48" fillId="2" borderId="0" xfId="0" applyFont="1" applyFill="1" applyBorder="1" applyAlignment="1" applyProtection="1">
      <alignment horizontal="center" vertical="center" wrapText="1"/>
      <protection hidden="1"/>
    </xf>
    <xf numFmtId="0" fontId="48" fillId="2" borderId="0" xfId="0" applyFont="1" applyFill="1" applyBorder="1" applyAlignment="1" applyProtection="1">
      <alignment horizontal="center" vertical="center"/>
      <protection hidden="1"/>
    </xf>
    <xf numFmtId="164" fontId="39" fillId="2" borderId="33" xfId="0" applyNumberFormat="1" applyFont="1" applyFill="1" applyBorder="1" applyAlignment="1" applyProtection="1">
      <alignment horizontal="center" vertical="center" wrapText="1"/>
      <protection locked="0"/>
    </xf>
    <xf numFmtId="164" fontId="39" fillId="2" borderId="33" xfId="0" applyNumberFormat="1" applyFont="1" applyFill="1" applyBorder="1" applyAlignment="1" applyProtection="1">
      <alignment horizontal="center" vertical="center" wrapText="1"/>
      <protection locked="0"/>
    </xf>
    <xf numFmtId="164" fontId="39" fillId="2" borderId="18" xfId="0" applyNumberFormat="1" applyFont="1" applyFill="1" applyBorder="1" applyAlignment="1" applyProtection="1">
      <alignment horizontal="center" vertical="center" wrapText="1"/>
      <protection locked="0"/>
    </xf>
    <xf numFmtId="164" fontId="39" fillId="2" borderId="18" xfId="0" applyNumberFormat="1" applyFont="1" applyFill="1" applyBorder="1" applyAlignment="1" applyProtection="1">
      <alignment horizontal="center" vertical="center" wrapText="1"/>
      <protection locked="0"/>
    </xf>
    <xf numFmtId="0" fontId="39" fillId="4" borderId="0" xfId="0" applyFont="1" applyFill="1" applyProtection="1">
      <protection hidden="1"/>
    </xf>
    <xf numFmtId="0" fontId="39" fillId="4" borderId="1" xfId="0" applyFont="1" applyFill="1" applyBorder="1" applyAlignment="1" applyProtection="1">
      <alignment horizontal="center"/>
      <protection hidden="1"/>
    </xf>
    <xf numFmtId="0" fontId="39" fillId="4" borderId="20" xfId="0" applyFont="1" applyFill="1" applyBorder="1" applyProtection="1">
      <protection hidden="1"/>
    </xf>
    <xf numFmtId="0" fontId="46" fillId="7" borderId="3" xfId="0" applyFont="1" applyFill="1" applyBorder="1" applyAlignment="1" applyProtection="1">
      <alignment horizontal="left" indent="1"/>
      <protection hidden="1"/>
    </xf>
    <xf numFmtId="0" fontId="46" fillId="7" borderId="5" xfId="0" applyFont="1" applyFill="1" applyBorder="1" applyAlignment="1" applyProtection="1">
      <alignment horizontal="left" indent="1"/>
      <protection hidden="1"/>
    </xf>
    <xf numFmtId="0" fontId="46" fillId="7" borderId="4" xfId="0" applyFont="1" applyFill="1" applyBorder="1" applyAlignment="1" applyProtection="1">
      <alignment horizontal="left" indent="1"/>
      <protection hidden="1"/>
    </xf>
    <xf numFmtId="0" fontId="34" fillId="2" borderId="0" xfId="0" applyFont="1" applyFill="1" applyAlignment="1" applyProtection="1">
      <alignment horizontal="center"/>
      <protection hidden="1"/>
    </xf>
    <xf numFmtId="1" fontId="39" fillId="2" borderId="2" xfId="0" applyNumberFormat="1" applyFont="1" applyFill="1" applyBorder="1" applyProtection="1">
      <protection hidden="1"/>
    </xf>
    <xf numFmtId="0" fontId="6" fillId="2" borderId="0" xfId="0" applyFont="1" applyFill="1" applyBorder="1" applyAlignment="1" applyProtection="1">
      <alignment vertical="top"/>
      <protection hidden="1"/>
    </xf>
    <xf numFmtId="0" fontId="6" fillId="2" borderId="0" xfId="0" applyFont="1" applyFill="1" applyBorder="1" applyAlignment="1" applyProtection="1">
      <alignment vertical="center"/>
      <protection hidden="1"/>
    </xf>
    <xf numFmtId="0" fontId="39" fillId="2" borderId="0" xfId="0" applyFont="1" applyFill="1" applyBorder="1" applyAlignment="1" applyProtection="1">
      <alignment horizontal="left" vertical="top" wrapText="1" indent="1"/>
      <protection hidden="1"/>
    </xf>
    <xf numFmtId="0" fontId="38" fillId="2" borderId="0" xfId="0" applyFont="1" applyFill="1" applyBorder="1" applyAlignment="1" applyProtection="1">
      <alignment vertical="center" wrapText="1"/>
      <protection hidden="1"/>
    </xf>
    <xf numFmtId="0" fontId="68" fillId="2" borderId="0" xfId="0" applyNumberFormat="1" applyFont="1" applyFill="1" applyBorder="1" applyAlignment="1" applyProtection="1">
      <alignment horizontal="center" vertical="center"/>
      <protection hidden="1"/>
    </xf>
    <xf numFmtId="0" fontId="34" fillId="2" borderId="0" xfId="0" applyNumberFormat="1" applyFont="1" applyFill="1" applyBorder="1" applyAlignment="1" applyProtection="1">
      <alignment horizontal="center"/>
      <protection hidden="1"/>
    </xf>
    <xf numFmtId="0" fontId="49" fillId="2" borderId="0" xfId="0" applyFont="1" applyFill="1" applyBorder="1" applyAlignment="1" applyProtection="1">
      <alignment horizontal="left" indent="1"/>
      <protection hidden="1"/>
    </xf>
    <xf numFmtId="0" fontId="44" fillId="2" borderId="0" xfId="0" applyFont="1" applyFill="1" applyBorder="1" applyAlignment="1" applyProtection="1">
      <alignment horizontal="left" vertical="top" wrapText="1" indent="7"/>
      <protection hidden="1"/>
    </xf>
    <xf numFmtId="0" fontId="51" fillId="2" borderId="0" xfId="0" applyFont="1" applyFill="1" applyBorder="1" applyAlignment="1" applyProtection="1">
      <alignment horizontal="center" vertical="center" wrapText="1"/>
      <protection hidden="1"/>
    </xf>
    <xf numFmtId="0" fontId="51" fillId="2" borderId="0" xfId="0" applyFont="1" applyFill="1" applyBorder="1" applyAlignment="1" applyProtection="1">
      <alignment horizontal="center" vertical="center"/>
      <protection hidden="1"/>
    </xf>
    <xf numFmtId="165" fontId="51" fillId="2" borderId="0" xfId="0" applyNumberFormat="1" applyFont="1" applyFill="1" applyBorder="1" applyAlignment="1" applyProtection="1">
      <alignment horizontal="left" vertical="center" indent="1"/>
      <protection hidden="1"/>
    </xf>
    <xf numFmtId="165" fontId="51" fillId="2" borderId="0" xfId="0" applyNumberFormat="1" applyFont="1" applyFill="1" applyBorder="1" applyAlignment="1" applyProtection="1">
      <alignment horizontal="center" vertical="center"/>
      <protection hidden="1"/>
    </xf>
    <xf numFmtId="0" fontId="39" fillId="2" borderId="0" xfId="0" applyNumberFormat="1" applyFont="1" applyFill="1" applyProtection="1">
      <protection hidden="1"/>
    </xf>
    <xf numFmtId="0" fontId="51" fillId="2" borderId="0" xfId="0" applyNumberFormat="1" applyFont="1" applyFill="1" applyBorder="1" applyAlignment="1" applyProtection="1">
      <alignment horizontal="center" vertical="center"/>
      <protection hidden="1"/>
    </xf>
    <xf numFmtId="0" fontId="91" fillId="2" borderId="0" xfId="0" applyNumberFormat="1" applyFont="1" applyFill="1" applyBorder="1" applyAlignment="1" applyProtection="1">
      <alignment horizontal="center"/>
      <protection hidden="1"/>
    </xf>
    <xf numFmtId="0" fontId="70" fillId="2" borderId="0" xfId="0" applyNumberFormat="1" applyFont="1" applyFill="1" applyBorder="1" applyAlignment="1" applyProtection="1">
      <alignment vertical="center"/>
      <protection hidden="1"/>
    </xf>
    <xf numFmtId="165" fontId="48" fillId="2" borderId="0" xfId="0" applyNumberFormat="1" applyFont="1" applyFill="1" applyBorder="1" applyAlignment="1" applyProtection="1">
      <alignment horizontal="left" vertical="center" indent="1"/>
      <protection hidden="1"/>
    </xf>
    <xf numFmtId="0" fontId="70" fillId="2" borderId="0" xfId="0" applyNumberFormat="1" applyFont="1" applyFill="1" applyBorder="1" applyAlignment="1" applyProtection="1">
      <alignment horizontal="right" vertical="center"/>
      <protection hidden="1"/>
    </xf>
    <xf numFmtId="0" fontId="69" fillId="2" borderId="0" xfId="0" applyNumberFormat="1" applyFont="1" applyFill="1" applyBorder="1" applyAlignment="1" applyProtection="1">
      <alignment horizontal="left" vertical="center" indent="1"/>
      <protection hidden="1"/>
    </xf>
    <xf numFmtId="165" fontId="51" fillId="2" borderId="0" xfId="0" applyNumberFormat="1" applyFont="1" applyFill="1" applyBorder="1" applyAlignment="1" applyProtection="1">
      <alignment horizontal="left" vertical="center" indent="1"/>
      <protection hidden="1"/>
    </xf>
    <xf numFmtId="165" fontId="48" fillId="2" borderId="0" xfId="0" applyNumberFormat="1" applyFont="1" applyFill="1" applyBorder="1" applyAlignment="1" applyProtection="1">
      <alignment vertical="center"/>
      <protection hidden="1"/>
    </xf>
    <xf numFmtId="0" fontId="51" fillId="2" borderId="0" xfId="0" applyNumberFormat="1" applyFont="1" applyFill="1" applyBorder="1" applyAlignment="1" applyProtection="1">
      <alignment horizontal="center" vertical="center"/>
      <protection hidden="1"/>
    </xf>
    <xf numFmtId="0" fontId="70" fillId="2" borderId="0" xfId="0" applyNumberFormat="1" applyFont="1" applyFill="1" applyBorder="1" applyAlignment="1" applyProtection="1">
      <alignment horizontal="center" vertical="center"/>
      <protection hidden="1"/>
    </xf>
    <xf numFmtId="0" fontId="51" fillId="4" borderId="3" xfId="0" applyFont="1" applyFill="1" applyBorder="1" applyAlignment="1" applyProtection="1">
      <alignment vertical="center" wrapText="1"/>
      <protection hidden="1"/>
    </xf>
    <xf numFmtId="0" fontId="51" fillId="4" borderId="2" xfId="0" applyFont="1" applyFill="1" applyBorder="1" applyAlignment="1" applyProtection="1">
      <alignment vertical="center" wrapText="1"/>
      <protection hidden="1"/>
    </xf>
    <xf numFmtId="164" fontId="51" fillId="2" borderId="3" xfId="0" applyNumberFormat="1" applyFont="1" applyFill="1" applyBorder="1" applyAlignment="1" applyProtection="1">
      <alignment vertical="center"/>
      <protection hidden="1"/>
    </xf>
    <xf numFmtId="164" fontId="51" fillId="2" borderId="33" xfId="0" applyNumberFormat="1" applyFont="1" applyFill="1" applyBorder="1" applyAlignment="1" applyProtection="1">
      <alignment horizontal="center" vertical="center"/>
      <protection hidden="1"/>
    </xf>
    <xf numFmtId="164" fontId="69" fillId="2" borderId="2" xfId="0" applyNumberFormat="1" applyFont="1" applyFill="1" applyBorder="1" applyAlignment="1" applyProtection="1">
      <alignment horizontal="center" vertical="center"/>
      <protection hidden="1"/>
    </xf>
    <xf numFmtId="0" fontId="62" fillId="4" borderId="2" xfId="0" applyFont="1" applyFill="1" applyBorder="1" applyAlignment="1" applyProtection="1">
      <alignment horizontal="center" vertical="center" wrapText="1"/>
      <protection hidden="1"/>
    </xf>
    <xf numFmtId="164" fontId="51" fillId="2" borderId="2" xfId="0" applyNumberFormat="1" applyFont="1" applyFill="1" applyBorder="1" applyAlignment="1" applyProtection="1">
      <alignment horizontal="center" vertical="center" wrapText="1"/>
      <protection hidden="1"/>
    </xf>
    <xf numFmtId="0" fontId="39" fillId="2" borderId="0" xfId="0" applyFont="1" applyFill="1" applyBorder="1" applyAlignment="1" applyProtection="1">
      <alignment horizontal="center" vertical="top" wrapText="1"/>
      <protection hidden="1"/>
    </xf>
    <xf numFmtId="0" fontId="49" fillId="2" borderId="0" xfId="0" applyFont="1" applyFill="1" applyBorder="1" applyAlignment="1" applyProtection="1">
      <protection hidden="1"/>
    </xf>
    <xf numFmtId="0" fontId="49" fillId="2" borderId="0" xfId="0" applyFont="1" applyFill="1" applyBorder="1" applyAlignment="1" applyProtection="1">
      <alignment horizontal="center"/>
      <protection hidden="1"/>
    </xf>
    <xf numFmtId="164" fontId="69" fillId="2" borderId="0" xfId="0" applyNumberFormat="1" applyFont="1" applyFill="1" applyBorder="1" applyAlignment="1" applyProtection="1">
      <alignment horizontal="center" vertical="center"/>
      <protection hidden="1"/>
    </xf>
    <xf numFmtId="0" fontId="34" fillId="8" borderId="3" xfId="0" applyFont="1" applyFill="1" applyBorder="1" applyAlignment="1" applyProtection="1">
      <alignment vertical="center" wrapText="1"/>
      <protection hidden="1"/>
    </xf>
    <xf numFmtId="0" fontId="39" fillId="2" borderId="33" xfId="0" applyNumberFormat="1" applyFont="1" applyFill="1" applyBorder="1" applyAlignment="1" applyProtection="1">
      <alignment vertical="center"/>
      <protection locked="0"/>
    </xf>
    <xf numFmtId="164" fontId="39" fillId="2" borderId="33" xfId="0" applyNumberFormat="1" applyFont="1" applyFill="1" applyBorder="1" applyAlignment="1" applyProtection="1">
      <alignment vertical="center"/>
      <protection locked="0"/>
    </xf>
    <xf numFmtId="165" fontId="39" fillId="2" borderId="0" xfId="0" applyNumberFormat="1" applyFont="1" applyFill="1" applyProtection="1">
      <protection hidden="1"/>
    </xf>
    <xf numFmtId="164" fontId="71" fillId="2" borderId="0" xfId="0" applyNumberFormat="1" applyFont="1" applyFill="1" applyBorder="1" applyAlignment="1" applyProtection="1">
      <alignment horizontal="center"/>
      <protection hidden="1"/>
    </xf>
    <xf numFmtId="0" fontId="88" fillId="2" borderId="0" xfId="0" applyFont="1" applyFill="1" applyBorder="1" applyAlignment="1" applyProtection="1">
      <alignment vertical="top"/>
      <protection hidden="1"/>
    </xf>
    <xf numFmtId="0" fontId="39" fillId="2" borderId="0" xfId="0" applyFont="1" applyFill="1" applyBorder="1" applyAlignment="1" applyProtection="1">
      <alignment vertical="top"/>
      <protection hidden="1"/>
    </xf>
    <xf numFmtId="0" fontId="53" fillId="14" borderId="3" xfId="0" applyFont="1" applyFill="1" applyBorder="1" applyAlignment="1" applyProtection="1">
      <alignment horizontal="left" vertical="center" indent="1"/>
      <protection hidden="1"/>
    </xf>
    <xf numFmtId="0" fontId="55" fillId="14" borderId="3" xfId="0" applyFont="1" applyFill="1" applyBorder="1" applyAlignment="1" applyProtection="1">
      <alignment horizontal="left" indent="1"/>
      <protection hidden="1"/>
    </xf>
    <xf numFmtId="0" fontId="55" fillId="14" borderId="4" xfId="0" applyFont="1" applyFill="1" applyBorder="1" applyAlignment="1" applyProtection="1">
      <alignment horizontal="left" indent="1"/>
      <protection hidden="1"/>
    </xf>
    <xf numFmtId="0" fontId="55" fillId="14" borderId="3" xfId="0" applyFont="1" applyFill="1" applyBorder="1" applyAlignment="1" applyProtection="1">
      <alignment vertical="center"/>
      <protection hidden="1"/>
    </xf>
    <xf numFmtId="0" fontId="55" fillId="14" borderId="4" xfId="0" applyFont="1" applyFill="1" applyBorder="1" applyAlignment="1" applyProtection="1">
      <alignment vertical="center"/>
      <protection hidden="1"/>
    </xf>
    <xf numFmtId="0" fontId="55" fillId="14" borderId="3" xfId="0" applyFont="1" applyFill="1" applyBorder="1" applyAlignment="1" applyProtection="1">
      <alignment horizontal="left" vertical="center" indent="1"/>
      <protection hidden="1"/>
    </xf>
    <xf numFmtId="0" fontId="55" fillId="14" borderId="5" xfId="0" applyFont="1" applyFill="1" applyBorder="1" applyAlignment="1" applyProtection="1">
      <alignment horizontal="left" vertical="center" indent="1"/>
      <protection hidden="1"/>
    </xf>
    <xf numFmtId="0" fontId="55" fillId="14" borderId="4" xfId="0" applyFont="1" applyFill="1" applyBorder="1" applyAlignment="1" applyProtection="1">
      <alignment horizontal="left" vertical="center" indent="1"/>
      <protection hidden="1"/>
    </xf>
    <xf numFmtId="0" fontId="55" fillId="15" borderId="3" xfId="0" applyFont="1" applyFill="1" applyBorder="1" applyAlignment="1" applyProtection="1">
      <alignment horizontal="left" vertical="center" indent="1"/>
      <protection hidden="1"/>
    </xf>
    <xf numFmtId="0" fontId="55" fillId="15" borderId="5" xfId="0" applyFont="1" applyFill="1" applyBorder="1" applyAlignment="1" applyProtection="1">
      <alignment horizontal="left" vertical="center" indent="1"/>
      <protection hidden="1"/>
    </xf>
    <xf numFmtId="0" fontId="55" fillId="15" borderId="4" xfId="0" applyFont="1" applyFill="1" applyBorder="1" applyAlignment="1" applyProtection="1">
      <alignment horizontal="left" vertical="center" indent="1"/>
      <protection hidden="1"/>
    </xf>
    <xf numFmtId="0" fontId="88" fillId="2" borderId="0" xfId="0" applyFont="1" applyFill="1" applyBorder="1" applyAlignment="1" applyProtection="1">
      <alignment horizontal="right"/>
      <protection hidden="1"/>
    </xf>
    <xf numFmtId="0" fontId="40" fillId="2" borderId="0" xfId="0" applyFont="1" applyFill="1" applyBorder="1" applyAlignment="1" applyProtection="1">
      <alignment horizontal="center" vertical="center"/>
      <protection hidden="1"/>
    </xf>
    <xf numFmtId="0" fontId="72" fillId="2" borderId="17" xfId="0" applyFont="1" applyFill="1" applyBorder="1" applyAlignment="1" applyProtection="1">
      <alignment vertical="center"/>
      <protection hidden="1"/>
    </xf>
    <xf numFmtId="0" fontId="39" fillId="2" borderId="17" xfId="0" applyFont="1" applyFill="1" applyBorder="1" applyAlignment="1" applyProtection="1">
      <alignment vertical="top" wrapText="1"/>
      <protection hidden="1"/>
    </xf>
    <xf numFmtId="0" fontId="46" fillId="7" borderId="36" xfId="0" applyFont="1" applyFill="1" applyBorder="1" applyAlignment="1" applyProtection="1">
      <alignment horizontal="left" indent="1"/>
      <protection hidden="1"/>
    </xf>
    <xf numFmtId="0" fontId="46" fillId="7" borderId="0" xfId="0" applyFont="1" applyFill="1" applyBorder="1" applyAlignment="1" applyProtection="1">
      <alignment horizontal="left" indent="1"/>
      <protection hidden="1"/>
    </xf>
    <xf numFmtId="0" fontId="46" fillId="7" borderId="36" xfId="0" applyFont="1" applyFill="1" applyBorder="1" applyAlignment="1" applyProtection="1">
      <protection hidden="1"/>
    </xf>
    <xf numFmtId="0" fontId="46" fillId="2" borderId="0" xfId="0" applyFont="1" applyFill="1" applyBorder="1" applyAlignment="1" applyProtection="1">
      <protection hidden="1"/>
    </xf>
    <xf numFmtId="0" fontId="46" fillId="7" borderId="0" xfId="0" applyFont="1" applyFill="1" applyBorder="1" applyAlignment="1" applyProtection="1">
      <protection hidden="1"/>
    </xf>
    <xf numFmtId="14" fontId="39" fillId="2" borderId="2" xfId="0" applyNumberFormat="1" applyFont="1" applyFill="1" applyBorder="1" applyAlignment="1" applyProtection="1">
      <alignment horizontal="left" vertical="center" indent="1"/>
      <protection locked="0"/>
    </xf>
    <xf numFmtId="14" fontId="51" fillId="2" borderId="0" xfId="0" applyNumberFormat="1" applyFont="1" applyFill="1" applyBorder="1" applyAlignment="1" applyProtection="1">
      <alignment vertical="center"/>
    </xf>
    <xf numFmtId="14" fontId="51" fillId="2" borderId="0" xfId="0" applyNumberFormat="1" applyFont="1" applyFill="1" applyBorder="1" applyAlignment="1" applyProtection="1">
      <alignment horizontal="left" vertical="center" indent="1"/>
    </xf>
    <xf numFmtId="0" fontId="53" fillId="6" borderId="3" xfId="0" applyFont="1" applyFill="1" applyBorder="1" applyAlignment="1" applyProtection="1">
      <alignment horizontal="left" vertical="center" indent="1"/>
      <protection hidden="1"/>
    </xf>
    <xf numFmtId="0" fontId="53" fillId="6" borderId="4" xfId="0" applyFont="1" applyFill="1" applyBorder="1" applyAlignment="1" applyProtection="1">
      <alignment horizontal="left" vertical="center" indent="1"/>
      <protection hidden="1"/>
    </xf>
    <xf numFmtId="0" fontId="77" fillId="2" borderId="17" xfId="0" applyFont="1" applyFill="1" applyBorder="1" applyAlignment="1" applyProtection="1">
      <alignment vertical="center"/>
      <protection hidden="1"/>
    </xf>
    <xf numFmtId="0" fontId="39" fillId="2" borderId="5" xfId="0" quotePrefix="1" applyFont="1" applyFill="1" applyBorder="1" applyAlignment="1" applyProtection="1">
      <alignment horizontal="center"/>
      <protection hidden="1"/>
    </xf>
    <xf numFmtId="0" fontId="34" fillId="4" borderId="18" xfId="0" applyFont="1" applyFill="1" applyBorder="1" applyAlignment="1" applyProtection="1">
      <alignment horizontal="left" vertical="center" indent="1"/>
      <protection hidden="1"/>
    </xf>
    <xf numFmtId="0" fontId="51" fillId="2" borderId="0" xfId="0" applyFont="1" applyFill="1" applyBorder="1" applyAlignment="1" applyProtection="1">
      <protection hidden="1"/>
    </xf>
    <xf numFmtId="0" fontId="73" fillId="2" borderId="17" xfId="0" applyFont="1" applyFill="1" applyBorder="1" applyAlignment="1" applyProtection="1">
      <protection hidden="1"/>
    </xf>
    <xf numFmtId="8" fontId="39" fillId="2" borderId="0" xfId="0" applyNumberFormat="1" applyFont="1" applyFill="1" applyAlignment="1" applyProtection="1">
      <alignment horizontal="center"/>
      <protection hidden="1"/>
    </xf>
    <xf numFmtId="0" fontId="55" fillId="6" borderId="3" xfId="0" applyFont="1" applyFill="1" applyBorder="1" applyAlignment="1" applyProtection="1">
      <alignment horizontal="left" vertical="center" wrapText="1" indent="1"/>
      <protection hidden="1"/>
    </xf>
    <xf numFmtId="0" fontId="55" fillId="6" borderId="4" xfId="0" applyFont="1" applyFill="1" applyBorder="1" applyAlignment="1" applyProtection="1">
      <alignment horizontal="left" vertical="center" wrapText="1" indent="1"/>
      <protection hidden="1"/>
    </xf>
    <xf numFmtId="0" fontId="34" fillId="4" borderId="2" xfId="0" applyFont="1" applyFill="1" applyBorder="1" applyAlignment="1" applyProtection="1">
      <alignment horizontal="left" vertical="center" indent="1"/>
      <protection hidden="1"/>
    </xf>
    <xf numFmtId="0" fontId="39" fillId="4" borderId="2" xfId="0" applyFont="1" applyFill="1" applyBorder="1" applyAlignment="1" applyProtection="1">
      <alignment horizontal="left" vertical="center" wrapText="1" indent="1"/>
      <protection hidden="1"/>
    </xf>
    <xf numFmtId="0" fontId="39" fillId="4" borderId="18" xfId="0" applyFont="1" applyFill="1" applyBorder="1" applyAlignment="1" applyProtection="1">
      <alignment horizontal="left" vertical="center" wrapText="1" indent="1"/>
      <protection hidden="1"/>
    </xf>
    <xf numFmtId="0" fontId="73" fillId="2" borderId="17" xfId="0" applyFont="1" applyFill="1" applyBorder="1" applyAlignment="1" applyProtection="1">
      <alignment vertical="center"/>
      <protection hidden="1"/>
    </xf>
    <xf numFmtId="0" fontId="73" fillId="2" borderId="7" xfId="0" applyFont="1" applyFill="1" applyBorder="1" applyAlignment="1" applyProtection="1">
      <alignment horizontal="center" vertical="center"/>
      <protection hidden="1"/>
    </xf>
    <xf numFmtId="0" fontId="34" fillId="4" borderId="18" xfId="0" applyFont="1" applyFill="1" applyBorder="1" applyAlignment="1" applyProtection="1">
      <alignment horizontal="center" vertical="center" wrapText="1"/>
      <protection hidden="1"/>
    </xf>
    <xf numFmtId="0" fontId="51" fillId="2" borderId="17" xfId="0" applyFont="1" applyFill="1" applyBorder="1" applyAlignment="1" applyProtection="1">
      <alignment vertical="center" wrapText="1"/>
      <protection hidden="1"/>
    </xf>
    <xf numFmtId="49" fontId="34" fillId="2" borderId="3" xfId="0" applyNumberFormat="1" applyFont="1" applyFill="1" applyBorder="1" applyAlignment="1" applyProtection="1">
      <alignment horizontal="center" vertical="center"/>
      <protection locked="0"/>
    </xf>
    <xf numFmtId="0" fontId="34" fillId="2" borderId="3" xfId="0" applyNumberFormat="1" applyFont="1" applyFill="1" applyBorder="1" applyAlignment="1" applyProtection="1">
      <alignment horizontal="center" vertical="center"/>
      <protection locked="0"/>
    </xf>
    <xf numFmtId="0" fontId="69" fillId="2" borderId="17" xfId="0" applyFont="1" applyFill="1" applyBorder="1" applyAlignment="1" applyProtection="1">
      <alignment vertical="center"/>
      <protection hidden="1"/>
    </xf>
    <xf numFmtId="8" fontId="39" fillId="2" borderId="3" xfId="0" applyNumberFormat="1" applyFont="1" applyFill="1" applyBorder="1" applyAlignment="1" applyProtection="1">
      <protection hidden="1"/>
    </xf>
    <xf numFmtId="0" fontId="55" fillId="7" borderId="5" xfId="0" applyFont="1" applyFill="1" applyBorder="1" applyAlignment="1" applyProtection="1">
      <alignment horizontal="left" vertical="center" indent="1"/>
      <protection hidden="1"/>
    </xf>
    <xf numFmtId="0" fontId="55" fillId="4" borderId="0" xfId="0" applyFont="1" applyFill="1" applyBorder="1" applyAlignment="1" applyProtection="1">
      <alignment vertical="center"/>
      <protection hidden="1"/>
    </xf>
    <xf numFmtId="0" fontId="81" fillId="2" borderId="0" xfId="0" applyFont="1" applyFill="1" applyBorder="1" applyAlignment="1" applyProtection="1">
      <alignment vertical="center"/>
      <protection hidden="1"/>
    </xf>
    <xf numFmtId="0" fontId="34" fillId="8" borderId="2" xfId="0" applyFont="1" applyFill="1" applyBorder="1" applyAlignment="1" applyProtection="1">
      <alignment horizontal="left" vertical="center" wrapText="1" indent="1"/>
      <protection hidden="1"/>
    </xf>
    <xf numFmtId="0" fontId="34" fillId="8" borderId="3" xfId="0" applyFont="1" applyFill="1" applyBorder="1" applyAlignment="1" applyProtection="1">
      <alignment horizontal="left" vertical="center" wrapText="1" indent="1"/>
      <protection hidden="1"/>
    </xf>
    <xf numFmtId="0" fontId="34" fillId="8" borderId="2" xfId="0" applyFont="1" applyFill="1" applyBorder="1" applyAlignment="1" applyProtection="1">
      <alignment horizontal="center" vertical="center"/>
      <protection hidden="1"/>
    </xf>
    <xf numFmtId="49" fontId="34" fillId="2" borderId="2" xfId="0" applyNumberFormat="1" applyFont="1" applyFill="1" applyBorder="1" applyAlignment="1" applyProtection="1">
      <alignment horizontal="left" vertical="center" indent="1"/>
      <protection locked="0"/>
    </xf>
    <xf numFmtId="165" fontId="34" fillId="2" borderId="2" xfId="0" applyNumberFormat="1" applyFont="1" applyFill="1" applyBorder="1" applyAlignment="1" applyProtection="1">
      <alignment horizontal="center" vertical="center"/>
      <protection locked="0"/>
    </xf>
    <xf numFmtId="14" fontId="34" fillId="2" borderId="2" xfId="0" applyNumberFormat="1" applyFont="1" applyFill="1" applyBorder="1" applyAlignment="1" applyProtection="1">
      <alignment horizontal="center" vertical="center"/>
      <protection locked="0"/>
    </xf>
    <xf numFmtId="165" fontId="34" fillId="2" borderId="3" xfId="0" applyNumberFormat="1" applyFont="1" applyFill="1" applyBorder="1" applyAlignment="1" applyProtection="1">
      <alignment horizontal="left" vertical="center" indent="1"/>
      <protection locked="0"/>
    </xf>
    <xf numFmtId="165" fontId="34" fillId="2" borderId="4" xfId="0" applyNumberFormat="1" applyFont="1" applyFill="1" applyBorder="1" applyAlignment="1" applyProtection="1">
      <alignment horizontal="left" vertical="center" indent="1"/>
      <protection locked="0"/>
    </xf>
    <xf numFmtId="1" fontId="39" fillId="2" borderId="2"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horizontal="left" vertical="center" wrapText="1" indent="1"/>
      <protection hidden="1"/>
    </xf>
    <xf numFmtId="165" fontId="68" fillId="2" borderId="0" xfId="0" applyNumberFormat="1" applyFont="1" applyFill="1" applyBorder="1" applyAlignment="1" applyProtection="1">
      <alignment horizontal="left" vertical="center" indent="1"/>
      <protection hidden="1"/>
    </xf>
    <xf numFmtId="164" fontId="39" fillId="4" borderId="37" xfId="0" applyNumberFormat="1" applyFont="1" applyFill="1" applyBorder="1" applyAlignment="1" applyProtection="1">
      <alignment horizontal="left" vertical="center" indent="1"/>
      <protection hidden="1"/>
    </xf>
    <xf numFmtId="164" fontId="39" fillId="4" borderId="38" xfId="0" applyNumberFormat="1" applyFont="1" applyFill="1" applyBorder="1" applyAlignment="1" applyProtection="1">
      <alignment vertical="center"/>
      <protection hidden="1"/>
    </xf>
    <xf numFmtId="0" fontId="39" fillId="4" borderId="38" xfId="0" applyFont="1" applyFill="1" applyBorder="1" applyAlignment="1" applyProtection="1">
      <protection hidden="1"/>
    </xf>
    <xf numFmtId="164" fontId="39" fillId="4" borderId="38" xfId="0" applyNumberFormat="1" applyFont="1" applyFill="1" applyBorder="1" applyAlignment="1" applyProtection="1">
      <alignment horizontal="center" vertical="center"/>
      <protection hidden="1"/>
    </xf>
    <xf numFmtId="0" fontId="39" fillId="4" borderId="37" xfId="0" applyFont="1" applyFill="1" applyBorder="1" applyAlignment="1" applyProtection="1">
      <protection hidden="1"/>
    </xf>
    <xf numFmtId="0" fontId="39" fillId="4" borderId="38" xfId="0" applyFont="1" applyFill="1" applyBorder="1" applyAlignment="1" applyProtection="1">
      <alignment horizontal="center"/>
      <protection hidden="1"/>
    </xf>
    <xf numFmtId="0" fontId="39" fillId="4" borderId="48" xfId="0" applyFont="1" applyFill="1" applyBorder="1" applyAlignment="1" applyProtection="1">
      <alignment horizontal="center"/>
      <protection hidden="1"/>
    </xf>
    <xf numFmtId="165" fontId="69" fillId="2" borderId="0" xfId="0" applyNumberFormat="1" applyFont="1" applyFill="1" applyBorder="1" applyAlignment="1" applyProtection="1">
      <alignment horizontal="left" vertical="center" indent="1"/>
      <protection hidden="1"/>
    </xf>
    <xf numFmtId="164" fontId="39" fillId="4" borderId="37" xfId="0" applyNumberFormat="1" applyFont="1" applyFill="1" applyBorder="1" applyAlignment="1" applyProtection="1">
      <alignment vertical="center"/>
      <protection hidden="1"/>
    </xf>
    <xf numFmtId="165" fontId="69" fillId="3" borderId="32" xfId="0" applyNumberFormat="1" applyFont="1" applyFill="1" applyBorder="1" applyAlignment="1" applyProtection="1">
      <alignment vertical="center"/>
      <protection hidden="1"/>
    </xf>
    <xf numFmtId="0" fontId="51" fillId="4" borderId="2" xfId="0" applyFont="1" applyFill="1" applyBorder="1" applyAlignment="1" applyProtection="1">
      <alignment horizontal="center" wrapText="1"/>
      <protection hidden="1"/>
    </xf>
    <xf numFmtId="164" fontId="39" fillId="2" borderId="0" xfId="0" applyNumberFormat="1" applyFont="1" applyFill="1" applyAlignment="1" applyProtection="1">
      <alignment horizontal="center"/>
      <protection hidden="1"/>
    </xf>
    <xf numFmtId="164" fontId="51" fillId="2" borderId="2" xfId="0" applyNumberFormat="1" applyFont="1" applyFill="1" applyBorder="1" applyAlignment="1" applyProtection="1">
      <alignment horizontal="center"/>
      <protection hidden="1"/>
    </xf>
    <xf numFmtId="0" fontId="51" fillId="4" borderId="3" xfId="0" applyFont="1" applyFill="1" applyBorder="1" applyAlignment="1" applyProtection="1">
      <alignment horizontal="left" vertical="center" wrapText="1" indent="1"/>
      <protection hidden="1"/>
    </xf>
    <xf numFmtId="0" fontId="51" fillId="4" borderId="4" xfId="0" applyFont="1" applyFill="1" applyBorder="1" applyAlignment="1" applyProtection="1">
      <alignment vertical="center" wrapText="1"/>
      <protection hidden="1"/>
    </xf>
    <xf numFmtId="0" fontId="39" fillId="2" borderId="2" xfId="0" applyNumberFormat="1" applyFont="1" applyFill="1" applyBorder="1" applyProtection="1">
      <protection hidden="1"/>
    </xf>
    <xf numFmtId="0" fontId="51" fillId="2" borderId="3" xfId="0" applyNumberFormat="1" applyFont="1" applyFill="1" applyBorder="1" applyAlignment="1" applyProtection="1">
      <alignment horizontal="center" vertical="center"/>
      <protection hidden="1"/>
    </xf>
    <xf numFmtId="0" fontId="51" fillId="2" borderId="3" xfId="0" applyNumberFormat="1" applyFont="1" applyFill="1" applyBorder="1" applyAlignment="1" applyProtection="1">
      <alignment vertical="center"/>
      <protection hidden="1"/>
    </xf>
    <xf numFmtId="0" fontId="51" fillId="2" borderId="4" xfId="0" applyNumberFormat="1" applyFont="1" applyFill="1" applyBorder="1" applyAlignment="1" applyProtection="1">
      <alignment vertical="center"/>
      <protection hidden="1"/>
    </xf>
    <xf numFmtId="0" fontId="51" fillId="2" borderId="0" xfId="0" applyFont="1" applyFill="1" applyBorder="1" applyAlignment="1" applyProtection="1">
      <alignment horizontal="center" wrapText="1"/>
      <protection hidden="1"/>
    </xf>
    <xf numFmtId="164" fontId="51" fillId="2" borderId="0" xfId="0" applyNumberFormat="1" applyFont="1" applyFill="1" applyBorder="1" applyAlignment="1" applyProtection="1">
      <alignment horizontal="center"/>
      <protection hidden="1"/>
    </xf>
    <xf numFmtId="0" fontId="48" fillId="2" borderId="58" xfId="0" applyFont="1" applyFill="1" applyBorder="1" applyAlignment="1" applyProtection="1">
      <alignment vertical="center" wrapText="1"/>
      <protection hidden="1"/>
    </xf>
    <xf numFmtId="0" fontId="48" fillId="3" borderId="2" xfId="0" applyFont="1" applyFill="1" applyBorder="1" applyAlignment="1" applyProtection="1">
      <alignment vertical="center" wrapText="1"/>
      <protection hidden="1"/>
    </xf>
    <xf numFmtId="0" fontId="39" fillId="2" borderId="58" xfId="0" applyFont="1" applyFill="1" applyBorder="1" applyProtection="1">
      <protection hidden="1"/>
    </xf>
    <xf numFmtId="164" fontId="74" fillId="2" borderId="30" xfId="0" applyNumberFormat="1" applyFont="1" applyFill="1" applyBorder="1" applyAlignment="1" applyProtection="1">
      <protection hidden="1"/>
    </xf>
    <xf numFmtId="164" fontId="51" fillId="2" borderId="30" xfId="0" applyNumberFormat="1" applyFont="1" applyFill="1" applyBorder="1" applyAlignment="1" applyProtection="1">
      <alignment horizontal="center" vertical="center"/>
      <protection hidden="1"/>
    </xf>
    <xf numFmtId="164" fontId="51" fillId="2" borderId="30" xfId="0" applyNumberFormat="1" applyFont="1" applyFill="1" applyBorder="1" applyAlignment="1" applyProtection="1">
      <alignment vertical="center"/>
      <protection hidden="1"/>
    </xf>
    <xf numFmtId="164" fontId="69" fillId="2" borderId="3" xfId="0" applyNumberFormat="1" applyFont="1" applyFill="1" applyBorder="1" applyAlignment="1" applyProtection="1">
      <alignment vertical="center"/>
    </xf>
    <xf numFmtId="164" fontId="69" fillId="2" borderId="2" xfId="0" applyNumberFormat="1" applyFont="1" applyFill="1" applyBorder="1" applyAlignment="1" applyProtection="1">
      <alignment vertical="center"/>
    </xf>
    <xf numFmtId="0" fontId="46" fillId="7" borderId="3" xfId="0" applyNumberFormat="1" applyFont="1" applyFill="1" applyBorder="1" applyProtection="1">
      <protection hidden="1"/>
    </xf>
    <xf numFmtId="0" fontId="53" fillId="7" borderId="5" xfId="0" applyNumberFormat="1" applyFont="1" applyFill="1" applyBorder="1" applyProtection="1">
      <protection hidden="1"/>
    </xf>
    <xf numFmtId="0" fontId="53" fillId="7" borderId="4" xfId="0" applyNumberFormat="1" applyFont="1" applyFill="1" applyBorder="1" applyProtection="1">
      <protection hidden="1"/>
    </xf>
    <xf numFmtId="0" fontId="48" fillId="8" borderId="3" xfId="0" applyNumberFormat="1" applyFont="1" applyFill="1" applyBorder="1" applyAlignment="1" applyProtection="1">
      <alignment horizontal="left" vertical="center" wrapText="1" indent="1"/>
      <protection hidden="1"/>
    </xf>
    <xf numFmtId="0" fontId="48" fillId="8" borderId="3" xfId="0" applyNumberFormat="1" applyFont="1" applyFill="1" applyBorder="1" applyAlignment="1" applyProtection="1">
      <alignment horizontal="center" vertical="center" wrapText="1"/>
      <protection hidden="1"/>
    </xf>
    <xf numFmtId="0" fontId="48" fillId="8" borderId="3" xfId="0" applyNumberFormat="1" applyFont="1" applyFill="1" applyBorder="1" applyAlignment="1" applyProtection="1">
      <alignment horizontal="center" vertical="center"/>
      <protection hidden="1"/>
    </xf>
    <xf numFmtId="0" fontId="48" fillId="8" borderId="2" xfId="0" applyNumberFormat="1" applyFont="1" applyFill="1" applyBorder="1" applyAlignment="1" applyProtection="1">
      <alignment horizontal="center" vertical="center" wrapText="1"/>
      <protection hidden="1"/>
    </xf>
    <xf numFmtId="0" fontId="48" fillId="8" borderId="2" xfId="0" applyNumberFormat="1" applyFont="1" applyFill="1" applyBorder="1" applyAlignment="1" applyProtection="1">
      <alignment horizontal="left" vertical="center" wrapText="1" indent="1"/>
      <protection hidden="1"/>
    </xf>
    <xf numFmtId="164" fontId="68" fillId="2" borderId="2" xfId="0" applyNumberFormat="1" applyFont="1" applyFill="1" applyBorder="1" applyAlignment="1" applyProtection="1">
      <alignment horizontal="center" vertical="center"/>
    </xf>
    <xf numFmtId="0" fontId="68" fillId="2" borderId="2" xfId="0" applyNumberFormat="1" applyFont="1" applyFill="1" applyBorder="1" applyAlignment="1" applyProtection="1">
      <alignment horizontal="center" vertical="center"/>
      <protection hidden="1"/>
    </xf>
    <xf numFmtId="164" fontId="68" fillId="2" borderId="2" xfId="0" applyNumberFormat="1" applyFont="1" applyFill="1" applyBorder="1" applyAlignment="1" applyProtection="1">
      <alignment horizontal="center" vertical="center"/>
      <protection hidden="1"/>
    </xf>
    <xf numFmtId="0" fontId="69" fillId="4" borderId="37" xfId="0" applyNumberFormat="1" applyFont="1" applyFill="1" applyBorder="1" applyAlignment="1" applyProtection="1">
      <alignment horizontal="left" vertical="center" indent="1"/>
      <protection hidden="1"/>
    </xf>
    <xf numFmtId="0" fontId="69" fillId="4" borderId="38" xfId="0" applyNumberFormat="1" applyFont="1" applyFill="1" applyBorder="1" applyAlignment="1" applyProtection="1">
      <alignment vertical="center"/>
      <protection hidden="1"/>
    </xf>
    <xf numFmtId="0" fontId="39" fillId="4" borderId="38" xfId="0" applyNumberFormat="1" applyFont="1" applyFill="1" applyBorder="1" applyAlignment="1" applyProtection="1">
      <protection hidden="1"/>
    </xf>
    <xf numFmtId="0" fontId="39" fillId="4" borderId="37" xfId="0" applyNumberFormat="1" applyFont="1" applyFill="1" applyBorder="1" applyAlignment="1" applyProtection="1">
      <protection hidden="1"/>
    </xf>
    <xf numFmtId="0" fontId="69" fillId="4" borderId="37" xfId="0" applyNumberFormat="1" applyFont="1" applyFill="1" applyBorder="1" applyAlignment="1" applyProtection="1">
      <alignment vertical="center"/>
      <protection hidden="1"/>
    </xf>
    <xf numFmtId="164" fontId="51" fillId="2" borderId="0" xfId="0" applyNumberFormat="1" applyFont="1" applyFill="1" applyBorder="1" applyAlignment="1" applyProtection="1">
      <alignment horizontal="center" vertical="center"/>
      <protection hidden="1"/>
    </xf>
    <xf numFmtId="164" fontId="51" fillId="2" borderId="0" xfId="0" applyNumberFormat="1" applyFont="1" applyFill="1" applyBorder="1" applyAlignment="1" applyProtection="1">
      <alignment vertical="center"/>
      <protection hidden="1"/>
    </xf>
    <xf numFmtId="0" fontId="51" fillId="2" borderId="0" xfId="0" applyFont="1" applyFill="1" applyAlignment="1" applyProtection="1">
      <alignment horizontal="left"/>
      <protection hidden="1"/>
    </xf>
    <xf numFmtId="164" fontId="39" fillId="2" borderId="0" xfId="0" applyNumberFormat="1" applyFont="1" applyFill="1" applyProtection="1">
      <protection hidden="1"/>
    </xf>
    <xf numFmtId="0" fontId="34" fillId="2" borderId="2" xfId="0" applyNumberFormat="1" applyFont="1" applyFill="1" applyBorder="1" applyAlignment="1" applyProtection="1">
      <alignment horizontal="left" vertical="center" indent="1"/>
      <protection locked="0" hidden="1"/>
    </xf>
    <xf numFmtId="0" fontId="39" fillId="4" borderId="37" xfId="0" applyNumberFormat="1" applyFont="1" applyFill="1" applyBorder="1" applyAlignment="1" applyProtection="1">
      <alignment horizontal="left" vertical="center" indent="1"/>
      <protection hidden="1"/>
    </xf>
    <xf numFmtId="0" fontId="39" fillId="4" borderId="38" xfId="0" applyNumberFormat="1" applyFont="1" applyFill="1" applyBorder="1" applyAlignment="1" applyProtection="1">
      <alignment vertical="center"/>
      <protection hidden="1"/>
    </xf>
    <xf numFmtId="0" fontId="39" fillId="4" borderId="38" xfId="0" applyNumberFormat="1" applyFont="1" applyFill="1" applyBorder="1" applyAlignment="1" applyProtection="1">
      <alignment horizontal="center" vertical="center"/>
      <protection hidden="1"/>
    </xf>
    <xf numFmtId="0" fontId="39" fillId="4" borderId="69" xfId="0" applyNumberFormat="1" applyFont="1" applyFill="1" applyBorder="1" applyAlignment="1" applyProtection="1">
      <protection hidden="1"/>
    </xf>
    <xf numFmtId="0" fontId="39" fillId="4" borderId="37" xfId="0" applyNumberFormat="1" applyFont="1" applyFill="1" applyBorder="1" applyAlignment="1" applyProtection="1">
      <alignment vertical="center"/>
      <protection hidden="1"/>
    </xf>
    <xf numFmtId="164" fontId="62" fillId="2" borderId="0" xfId="0" applyNumberFormat="1" applyFont="1" applyFill="1" applyBorder="1" applyAlignment="1" applyProtection="1">
      <alignment horizontal="left" indent="1"/>
      <protection hidden="1"/>
    </xf>
    <xf numFmtId="0" fontId="88" fillId="2" borderId="0" xfId="0" applyFont="1" applyFill="1" applyBorder="1" applyAlignment="1" applyProtection="1">
      <alignment vertical="center"/>
      <protection hidden="1"/>
    </xf>
    <xf numFmtId="0" fontId="78" fillId="2" borderId="36" xfId="0" applyFont="1" applyFill="1" applyBorder="1" applyAlignment="1" applyProtection="1">
      <alignment horizontal="left" wrapText="1"/>
      <protection hidden="1"/>
    </xf>
    <xf numFmtId="0" fontId="56" fillId="2" borderId="0" xfId="0" applyFont="1" applyFill="1" applyBorder="1" applyAlignment="1" applyProtection="1">
      <alignment horizontal="center" wrapText="1"/>
      <protection hidden="1"/>
    </xf>
    <xf numFmtId="8" fontId="39" fillId="0" borderId="2" xfId="0" applyNumberFormat="1" applyFont="1" applyFill="1" applyBorder="1" applyAlignment="1" applyProtection="1">
      <alignment horizontal="center"/>
      <protection hidden="1"/>
    </xf>
    <xf numFmtId="0" fontId="47" fillId="4" borderId="3" xfId="0" applyFont="1" applyFill="1" applyBorder="1" applyAlignment="1" applyProtection="1">
      <alignment horizontal="center" vertical="center"/>
      <protection hidden="1"/>
    </xf>
    <xf numFmtId="0" fontId="47" fillId="2" borderId="3" xfId="0" applyFont="1" applyFill="1" applyBorder="1" applyAlignment="1" applyProtection="1">
      <alignment horizontal="center"/>
      <protection locked="0"/>
    </xf>
    <xf numFmtId="0" fontId="47" fillId="2" borderId="2" xfId="0" applyFont="1" applyFill="1" applyBorder="1" applyAlignment="1" applyProtection="1">
      <alignment horizontal="center"/>
      <protection locked="0"/>
    </xf>
    <xf numFmtId="0" fontId="39" fillId="2" borderId="0" xfId="0" applyFont="1" applyFill="1" applyBorder="1" applyAlignment="1" applyProtection="1">
      <alignment wrapText="1"/>
      <protection hidden="1"/>
    </xf>
    <xf numFmtId="165" fontId="54" fillId="2" borderId="3" xfId="0" applyNumberFormat="1" applyFont="1" applyFill="1" applyBorder="1" applyAlignment="1" applyProtection="1">
      <alignment horizontal="left" vertical="center" indent="1"/>
    </xf>
    <xf numFmtId="165" fontId="54" fillId="2" borderId="4" xfId="0" applyNumberFormat="1" applyFont="1" applyFill="1" applyBorder="1" applyAlignment="1" applyProtection="1">
      <alignment horizontal="left" vertical="center" indent="1"/>
    </xf>
    <xf numFmtId="0" fontId="38" fillId="2" borderId="0" xfId="0" applyFont="1" applyFill="1" applyAlignment="1" applyProtection="1">
      <alignment horizontal="left"/>
      <protection hidden="1"/>
    </xf>
    <xf numFmtId="0" fontId="38" fillId="2" borderId="0" xfId="0" applyFont="1" applyFill="1" applyAlignment="1" applyProtection="1">
      <protection hidden="1"/>
    </xf>
    <xf numFmtId="0" fontId="88" fillId="2" borderId="0" xfId="0" applyFont="1" applyFill="1" applyBorder="1" applyProtection="1">
      <protection hidden="1"/>
    </xf>
    <xf numFmtId="0" fontId="46" fillId="14" borderId="3" xfId="0" applyFont="1" applyFill="1" applyBorder="1" applyAlignment="1" applyProtection="1">
      <alignment horizontal="left" vertical="center" indent="1"/>
      <protection hidden="1"/>
    </xf>
    <xf numFmtId="0" fontId="46" fillId="14" borderId="4" xfId="0" applyFont="1" applyFill="1" applyBorder="1" applyAlignment="1" applyProtection="1">
      <alignment horizontal="left" vertical="center" indent="1"/>
      <protection hidden="1"/>
    </xf>
    <xf numFmtId="0" fontId="46" fillId="14" borderId="5" xfId="0" applyFont="1" applyFill="1" applyBorder="1" applyAlignment="1" applyProtection="1">
      <alignment horizontal="left" vertical="center" indent="1"/>
      <protection hidden="1"/>
    </xf>
    <xf numFmtId="0" fontId="59" fillId="15" borderId="3" xfId="0" applyFont="1" applyFill="1" applyBorder="1" applyAlignment="1" applyProtection="1">
      <alignment horizontal="left" vertical="center" indent="1"/>
      <protection hidden="1"/>
    </xf>
    <xf numFmtId="0" fontId="59" fillId="15" borderId="5" xfId="0" applyFont="1" applyFill="1" applyBorder="1" applyAlignment="1" applyProtection="1">
      <alignment horizontal="left" vertical="center" indent="1"/>
      <protection hidden="1"/>
    </xf>
    <xf numFmtId="0" fontId="59" fillId="15" borderId="4" xfId="0" applyFont="1" applyFill="1" applyBorder="1" applyAlignment="1" applyProtection="1">
      <alignment horizontal="left" vertical="center" indent="1"/>
      <protection hidden="1"/>
    </xf>
    <xf numFmtId="0" fontId="59" fillId="14" borderId="3" xfId="0" applyFont="1" applyFill="1" applyBorder="1" applyAlignment="1" applyProtection="1">
      <alignment horizontal="left" vertical="center" indent="1"/>
      <protection hidden="1"/>
    </xf>
    <xf numFmtId="0" fontId="59" fillId="14" borderId="5" xfId="0" applyFont="1" applyFill="1" applyBorder="1" applyAlignment="1" applyProtection="1">
      <alignment horizontal="left" vertical="center" indent="1"/>
      <protection hidden="1"/>
    </xf>
    <xf numFmtId="0" fontId="59" fillId="14" borderId="4" xfId="0" applyFont="1" applyFill="1" applyBorder="1" applyAlignment="1" applyProtection="1">
      <alignment horizontal="left" vertical="center" indent="1"/>
      <protection hidden="1"/>
    </xf>
    <xf numFmtId="0" fontId="59" fillId="15" borderId="3" xfId="0" applyFont="1" applyFill="1" applyBorder="1" applyAlignment="1" applyProtection="1">
      <alignment horizontal="left" indent="1"/>
      <protection hidden="1"/>
    </xf>
    <xf numFmtId="0" fontId="59" fillId="15" borderId="5" xfId="0" applyFont="1" applyFill="1" applyBorder="1" applyAlignment="1" applyProtection="1">
      <alignment horizontal="left" indent="1"/>
      <protection hidden="1"/>
    </xf>
    <xf numFmtId="0" fontId="59" fillId="15" borderId="4" xfId="0" applyFont="1" applyFill="1" applyBorder="1" applyAlignment="1" applyProtection="1">
      <alignment horizontal="left" indent="1"/>
      <protection hidden="1"/>
    </xf>
    <xf numFmtId="0" fontId="37" fillId="2" borderId="0" xfId="0" applyFont="1" applyFill="1" applyBorder="1" applyAlignment="1" applyProtection="1">
      <alignment horizontal="right"/>
      <protection hidden="1"/>
    </xf>
    <xf numFmtId="0" fontId="92" fillId="2" borderId="0" xfId="0" applyFont="1" applyFill="1" applyBorder="1" applyAlignment="1" applyProtection="1">
      <alignment horizontal="right" indent="2"/>
      <protection hidden="1"/>
    </xf>
    <xf numFmtId="0" fontId="92" fillId="2" borderId="0" xfId="0" applyFont="1" applyFill="1" applyBorder="1" applyAlignment="1" applyProtection="1">
      <alignment horizontal="center" vertical="center" wrapText="1"/>
      <protection hidden="1"/>
    </xf>
    <xf numFmtId="164" fontId="93" fillId="4" borderId="2" xfId="0" applyNumberFormat="1" applyFont="1" applyFill="1" applyBorder="1" applyAlignment="1" applyProtection="1">
      <alignment horizontal="center"/>
      <protection hidden="1"/>
    </xf>
    <xf numFmtId="164" fontId="93" fillId="4" borderId="2" xfId="0" applyNumberFormat="1" applyFont="1" applyFill="1" applyBorder="1" applyAlignment="1" applyProtection="1">
      <protection hidden="1"/>
    </xf>
    <xf numFmtId="164" fontId="35" fillId="2" borderId="0" xfId="0" applyNumberFormat="1" applyFont="1" applyFill="1" applyBorder="1" applyAlignment="1" applyProtection="1">
      <alignment horizontal="center" vertical="center"/>
      <protection hidden="1"/>
    </xf>
    <xf numFmtId="0" fontId="94" fillId="2" borderId="0" xfId="0" applyFont="1" applyFill="1" applyProtection="1">
      <protection hidden="1"/>
    </xf>
    <xf numFmtId="0" fontId="89" fillId="2" borderId="0" xfId="0" applyFont="1" applyFill="1" applyBorder="1" applyAlignment="1" applyProtection="1">
      <alignment horizontal="left" wrapText="1"/>
      <protection hidden="1"/>
    </xf>
    <xf numFmtId="0" fontId="55" fillId="15" borderId="3" xfId="0" applyFont="1" applyFill="1" applyBorder="1" applyAlignment="1" applyProtection="1">
      <alignment horizontal="left" vertical="center"/>
      <protection hidden="1"/>
    </xf>
    <xf numFmtId="0" fontId="55" fillId="15" borderId="5" xfId="0" applyFont="1" applyFill="1" applyBorder="1" applyAlignment="1" applyProtection="1">
      <alignment horizontal="left" vertical="center"/>
      <protection hidden="1"/>
    </xf>
    <xf numFmtId="0" fontId="55" fillId="15" borderId="4" xfId="0" applyFont="1" applyFill="1" applyBorder="1" applyAlignment="1" applyProtection="1">
      <alignment horizontal="left" vertical="center"/>
      <protection hidden="1"/>
    </xf>
    <xf numFmtId="0" fontId="55" fillId="14" borderId="3" xfId="0" applyFont="1" applyFill="1" applyBorder="1" applyAlignment="1" applyProtection="1">
      <alignment horizontal="left" vertical="center"/>
      <protection hidden="1"/>
    </xf>
    <xf numFmtId="0" fontId="55" fillId="14" borderId="5" xfId="0" applyFont="1" applyFill="1" applyBorder="1" applyAlignment="1" applyProtection="1">
      <alignment horizontal="left" vertical="center"/>
      <protection hidden="1"/>
    </xf>
    <xf numFmtId="0" fontId="55" fillId="14" borderId="4" xfId="0" applyFont="1" applyFill="1" applyBorder="1" applyAlignment="1" applyProtection="1">
      <alignment horizontal="left" vertical="center"/>
      <protection hidden="1"/>
    </xf>
    <xf numFmtId="164" fontId="35" fillId="2" borderId="2" xfId="0" applyNumberFormat="1" applyFont="1" applyFill="1" applyBorder="1" applyAlignment="1" applyProtection="1">
      <alignment horizontal="center" vertical="center"/>
      <protection hidden="1"/>
    </xf>
    <xf numFmtId="164" fontId="35" fillId="2" borderId="2" xfId="0" applyNumberFormat="1" applyFont="1" applyFill="1" applyBorder="1" applyAlignment="1" applyProtection="1">
      <alignment horizontal="center"/>
      <protection hidden="1"/>
    </xf>
  </cellXfs>
  <cellStyles count="5">
    <cellStyle name="Currency" xfId="3" builtinId="4"/>
    <cellStyle name="Normal" xfId="0" builtinId="0"/>
    <cellStyle name="Normal 2" xfId="4" xr:uid="{00000000-0005-0000-0000-000002000000}"/>
    <cellStyle name="Normal 4" xfId="2" xr:uid="{00000000-0005-0000-0000-000003000000}"/>
    <cellStyle name="'OK'" xfId="1" xr:uid="{00000000-0005-0000-0000-000004000000}"/>
  </cellStyles>
  <dxfs count="130">
    <dxf>
      <font>
        <b/>
        <i val="0"/>
        <color theme="6"/>
      </font>
    </dxf>
    <dxf>
      <font>
        <b/>
        <i val="0"/>
        <color theme="6"/>
      </font>
    </dxf>
    <dxf>
      <font>
        <color theme="0"/>
      </font>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0"/>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C8500"/>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0</xdr:row>
      <xdr:rowOff>391583</xdr:rowOff>
    </xdr:from>
    <xdr:to>
      <xdr:col>9</xdr:col>
      <xdr:colOff>164044</xdr:colOff>
      <xdr:row>0</xdr:row>
      <xdr:rowOff>825500</xdr:rowOff>
    </xdr:to>
    <xdr:pic>
      <xdr:nvPicPr>
        <xdr:cNvPr id="4" name="Picture 3">
          <a:extLst>
            <a:ext uri="{FF2B5EF4-FFF2-40B4-BE49-F238E27FC236}">
              <a16:creationId xmlns:a16="http://schemas.microsoft.com/office/drawing/2014/main" id="{9D81B3D0-2488-467D-8292-CE94A47648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0" y="391583"/>
          <a:ext cx="3878794" cy="43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58964</xdr:colOff>
      <xdr:row>1</xdr:row>
      <xdr:rowOff>134371</xdr:rowOff>
    </xdr:from>
    <xdr:to>
      <xdr:col>4</xdr:col>
      <xdr:colOff>685651</xdr:colOff>
      <xdr:row>2</xdr:row>
      <xdr:rowOff>425413</xdr:rowOff>
    </xdr:to>
    <xdr:pic>
      <xdr:nvPicPr>
        <xdr:cNvPr id="4" name="Picture 3">
          <a:extLst>
            <a:ext uri="{FF2B5EF4-FFF2-40B4-BE49-F238E27FC236}">
              <a16:creationId xmlns:a16="http://schemas.microsoft.com/office/drawing/2014/main" id="{6F417D79-BF81-4501-A3E2-FC45DFF013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339" y="277246"/>
          <a:ext cx="3877093" cy="433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37041</xdr:colOff>
      <xdr:row>3</xdr:row>
      <xdr:rowOff>66673</xdr:rowOff>
    </xdr:from>
    <xdr:to>
      <xdr:col>3</xdr:col>
      <xdr:colOff>600075</xdr:colOff>
      <xdr:row>6</xdr:row>
      <xdr:rowOff>123825</xdr:rowOff>
    </xdr:to>
    <xdr:pic>
      <xdr:nvPicPr>
        <xdr:cNvPr id="5" name="Picture 4" descr="Primary Logo.gif">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256241" y="676273"/>
          <a:ext cx="1601259" cy="1019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122116</xdr:colOff>
      <xdr:row>2</xdr:row>
      <xdr:rowOff>12212</xdr:rowOff>
    </xdr:from>
    <xdr:to>
      <xdr:col>4</xdr:col>
      <xdr:colOff>56583</xdr:colOff>
      <xdr:row>2</xdr:row>
      <xdr:rowOff>446129</xdr:rowOff>
    </xdr:to>
    <xdr:pic>
      <xdr:nvPicPr>
        <xdr:cNvPr id="4" name="Picture 3">
          <a:extLst>
            <a:ext uri="{FF2B5EF4-FFF2-40B4-BE49-F238E27FC236}">
              <a16:creationId xmlns:a16="http://schemas.microsoft.com/office/drawing/2014/main" id="{0BC62346-7CE7-41F0-BE16-7947373D01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54" y="256443"/>
          <a:ext cx="3878794" cy="433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11906</xdr:colOff>
      <xdr:row>1</xdr:row>
      <xdr:rowOff>110558</xdr:rowOff>
    </xdr:from>
    <xdr:to>
      <xdr:col>3</xdr:col>
      <xdr:colOff>1949981</xdr:colOff>
      <xdr:row>2</xdr:row>
      <xdr:rowOff>425412</xdr:rowOff>
    </xdr:to>
    <xdr:pic>
      <xdr:nvPicPr>
        <xdr:cNvPr id="4" name="Picture 3">
          <a:extLst>
            <a:ext uri="{FF2B5EF4-FFF2-40B4-BE49-F238E27FC236}">
              <a16:creationId xmlns:a16="http://schemas.microsoft.com/office/drawing/2014/main" id="{952BE4A8-6723-4530-AC1E-00DA6ECB5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217714"/>
          <a:ext cx="3878794" cy="433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2</xdr:row>
      <xdr:rowOff>15154</xdr:rowOff>
    </xdr:from>
    <xdr:to>
      <xdr:col>4</xdr:col>
      <xdr:colOff>778839</xdr:colOff>
      <xdr:row>2</xdr:row>
      <xdr:rowOff>449071</xdr:rowOff>
    </xdr:to>
    <xdr:pic>
      <xdr:nvPicPr>
        <xdr:cNvPr id="4" name="Picture 3">
          <a:extLst>
            <a:ext uri="{FF2B5EF4-FFF2-40B4-BE49-F238E27FC236}">
              <a16:creationId xmlns:a16="http://schemas.microsoft.com/office/drawing/2014/main" id="{C3CA1D04-0778-462B-A03C-385D94E5B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309563"/>
          <a:ext cx="3878794" cy="433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862544</xdr:colOff>
      <xdr:row>2</xdr:row>
      <xdr:rowOff>465667</xdr:rowOff>
    </xdr:to>
    <xdr:pic>
      <xdr:nvPicPr>
        <xdr:cNvPr id="4" name="Picture 3">
          <a:extLst>
            <a:ext uri="{FF2B5EF4-FFF2-40B4-BE49-F238E27FC236}">
              <a16:creationId xmlns:a16="http://schemas.microsoft.com/office/drawing/2014/main" id="{6B00DDDE-73D1-4A19-B20F-F2D4CF4CDF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333375"/>
          <a:ext cx="3878794" cy="4339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220132</xdr:colOff>
      <xdr:row>1</xdr:row>
      <xdr:rowOff>25549</xdr:rowOff>
    </xdr:from>
    <xdr:to>
      <xdr:col>2</xdr:col>
      <xdr:colOff>542470</xdr:colOff>
      <xdr:row>2</xdr:row>
      <xdr:rowOff>173718</xdr:rowOff>
    </xdr:to>
    <xdr:pic>
      <xdr:nvPicPr>
        <xdr:cNvPr id="2" name="Picture 1" descr="Primary Logo.g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20132" y="229656"/>
          <a:ext cx="1138767" cy="678848"/>
        </a:xfrm>
        <a:prstGeom prst="rect">
          <a:avLst/>
        </a:prstGeom>
      </xdr:spPr>
    </xdr:pic>
    <xdr:clientData/>
  </xdr:twoCellAnchor>
  <xdr:twoCellAnchor editAs="oneCell">
    <xdr:from>
      <xdr:col>0</xdr:col>
      <xdr:colOff>177003</xdr:colOff>
      <xdr:row>125</xdr:row>
      <xdr:rowOff>190499</xdr:rowOff>
    </xdr:from>
    <xdr:to>
      <xdr:col>4</xdr:col>
      <xdr:colOff>2022475</xdr:colOff>
      <xdr:row>131</xdr:row>
      <xdr:rowOff>111125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rcRect l="16700" t="11111" r="16298" b="9091"/>
        <a:stretch>
          <a:fillRect/>
        </a:stretch>
      </xdr:blipFill>
      <xdr:spPr bwMode="auto">
        <a:xfrm>
          <a:off x="177003" y="26765249"/>
          <a:ext cx="5029997" cy="1190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179310</xdr:colOff>
      <xdr:row>1</xdr:row>
      <xdr:rowOff>52763</xdr:rowOff>
    </xdr:from>
    <xdr:to>
      <xdr:col>2</xdr:col>
      <xdr:colOff>581930</xdr:colOff>
      <xdr:row>2</xdr:row>
      <xdr:rowOff>200932</xdr:rowOff>
    </xdr:to>
    <xdr:pic>
      <xdr:nvPicPr>
        <xdr:cNvPr id="2" name="Picture 1" descr="Primary Logo.gif">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331710" y="262313"/>
          <a:ext cx="1125160" cy="681569"/>
        </a:xfrm>
        <a:prstGeom prst="rect">
          <a:avLst/>
        </a:prstGeom>
      </xdr:spPr>
    </xdr:pic>
    <xdr:clientData/>
  </xdr:twoCellAnchor>
  <xdr:twoCellAnchor editAs="oneCell">
    <xdr:from>
      <xdr:col>0</xdr:col>
      <xdr:colOff>177003</xdr:colOff>
      <xdr:row>72</xdr:row>
      <xdr:rowOff>190499</xdr:rowOff>
    </xdr:from>
    <xdr:to>
      <xdr:col>4</xdr:col>
      <xdr:colOff>1493157</xdr:colOff>
      <xdr:row>78</xdr:row>
      <xdr:rowOff>149223</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177003</xdr:colOff>
      <xdr:row>127</xdr:row>
      <xdr:rowOff>190499</xdr:rowOff>
    </xdr:from>
    <xdr:to>
      <xdr:col>5</xdr:col>
      <xdr:colOff>167821</xdr:colOff>
      <xdr:row>133</xdr:row>
      <xdr:rowOff>111123</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62"/>
  <sheetViews>
    <sheetView tabSelected="1" zoomScale="90" zoomScaleNormal="90" workbookViewId="0">
      <selection activeCell="F20" sqref="F20:I20"/>
    </sheetView>
  </sheetViews>
  <sheetFormatPr defaultColWidth="0" defaultRowHeight="15" zeroHeight="1" x14ac:dyDescent="0.25"/>
  <cols>
    <col min="1" max="1" width="4.28515625" style="218" customWidth="1"/>
    <col min="2" max="2" width="2.85546875" style="218" customWidth="1"/>
    <col min="3" max="4" width="3.7109375" style="218" customWidth="1"/>
    <col min="5" max="7" width="9.140625" style="218" customWidth="1"/>
    <col min="8" max="8" width="4.28515625" style="218" customWidth="1"/>
    <col min="9" max="9" width="16" style="218" customWidth="1"/>
    <col min="10" max="10" width="16.28515625" style="218" customWidth="1"/>
    <col min="11" max="11" width="24.140625" style="218" customWidth="1"/>
    <col min="12" max="12" width="13" style="218" customWidth="1"/>
    <col min="13" max="13" width="3" style="218" customWidth="1"/>
    <col min="14" max="14" width="4.28515625" style="218" customWidth="1"/>
    <col min="15" max="15" width="3.140625" style="218" customWidth="1"/>
    <col min="16" max="16" width="14.7109375" style="218" customWidth="1"/>
    <col min="17" max="18" width="16.140625" style="218" customWidth="1"/>
    <col min="19" max="19" width="17.7109375" style="218" customWidth="1"/>
    <col min="20" max="20" width="3" style="218" customWidth="1"/>
    <col min="21" max="21" width="3.28515625" style="218" customWidth="1"/>
    <col min="22" max="16384" width="9.140625" style="218" hidden="1"/>
  </cols>
  <sheetData>
    <row r="1" spans="2:20" s="341" customFormat="1" ht="82.5" customHeight="1" x14ac:dyDescent="0.55000000000000004">
      <c r="H1" s="825"/>
      <c r="T1" s="826" t="s">
        <v>311</v>
      </c>
    </row>
    <row r="2" spans="2:20" s="341" customFormat="1" ht="11.25" customHeight="1" thickBot="1" x14ac:dyDescent="0.25">
      <c r="N2" s="334"/>
      <c r="O2" s="334"/>
      <c r="P2" s="334"/>
    </row>
    <row r="3" spans="2:20" s="341" customFormat="1" ht="15.75" customHeight="1" thickTop="1" x14ac:dyDescent="0.2">
      <c r="B3" s="880" t="s">
        <v>107</v>
      </c>
      <c r="C3" s="881"/>
      <c r="D3" s="881"/>
      <c r="E3" s="881"/>
      <c r="F3" s="881"/>
      <c r="G3" s="881"/>
      <c r="H3" s="881"/>
      <c r="I3" s="881"/>
      <c r="J3" s="881"/>
      <c r="K3" s="881"/>
      <c r="L3" s="881"/>
      <c r="M3" s="882"/>
      <c r="N3" s="332"/>
      <c r="O3" s="827"/>
      <c r="P3" s="329"/>
      <c r="Q3" s="329"/>
      <c r="R3" s="329"/>
      <c r="S3" s="329"/>
      <c r="T3" s="330"/>
    </row>
    <row r="4" spans="2:20" s="341" customFormat="1" ht="20.25" customHeight="1" x14ac:dyDescent="0.2">
      <c r="B4" s="883"/>
      <c r="C4" s="884"/>
      <c r="D4" s="884"/>
      <c r="E4" s="884"/>
      <c r="F4" s="884"/>
      <c r="G4" s="884"/>
      <c r="H4" s="884"/>
      <c r="I4" s="884"/>
      <c r="J4" s="884"/>
      <c r="K4" s="884"/>
      <c r="L4" s="884"/>
      <c r="M4" s="885"/>
      <c r="N4" s="332"/>
      <c r="O4" s="331"/>
      <c r="P4" s="900" t="s">
        <v>230</v>
      </c>
      <c r="Q4" s="901"/>
      <c r="R4" s="901"/>
      <c r="S4" s="901"/>
      <c r="T4" s="339"/>
    </row>
    <row r="5" spans="2:20" s="341" customFormat="1" ht="5.25" customHeight="1" x14ac:dyDescent="0.2">
      <c r="B5" s="828" t="s">
        <v>290</v>
      </c>
      <c r="C5" s="829"/>
      <c r="D5" s="829"/>
      <c r="E5" s="829"/>
      <c r="F5" s="829"/>
      <c r="G5" s="829"/>
      <c r="H5" s="829"/>
      <c r="I5" s="829"/>
      <c r="J5" s="829"/>
      <c r="K5" s="829"/>
      <c r="L5" s="829"/>
      <c r="M5" s="830"/>
      <c r="N5" s="332"/>
      <c r="O5" s="331"/>
      <c r="P5" s="332"/>
      <c r="Q5" s="332"/>
      <c r="R5" s="332"/>
      <c r="S5" s="332"/>
      <c r="T5" s="339"/>
    </row>
    <row r="6" spans="2:20" s="341" customFormat="1" ht="22.5" customHeight="1" x14ac:dyDescent="0.2">
      <c r="B6" s="828"/>
      <c r="C6" s="829"/>
      <c r="D6" s="829"/>
      <c r="E6" s="829"/>
      <c r="F6" s="829"/>
      <c r="G6" s="829"/>
      <c r="H6" s="829"/>
      <c r="I6" s="829"/>
      <c r="J6" s="829"/>
      <c r="K6" s="829"/>
      <c r="L6" s="829"/>
      <c r="M6" s="830"/>
      <c r="N6" s="831"/>
      <c r="O6" s="832"/>
      <c r="P6" s="902" t="s">
        <v>228</v>
      </c>
      <c r="Q6" s="903" t="s">
        <v>189</v>
      </c>
      <c r="R6" s="903" t="s">
        <v>229</v>
      </c>
      <c r="S6" s="903" t="s">
        <v>67</v>
      </c>
      <c r="T6" s="339"/>
    </row>
    <row r="7" spans="2:20" s="341" customFormat="1" ht="22.5" customHeight="1" x14ac:dyDescent="0.2">
      <c r="B7" s="828"/>
      <c r="C7" s="829"/>
      <c r="D7" s="829"/>
      <c r="E7" s="829"/>
      <c r="F7" s="829"/>
      <c r="G7" s="829"/>
      <c r="H7" s="829"/>
      <c r="I7" s="829"/>
      <c r="J7" s="829"/>
      <c r="K7" s="829"/>
      <c r="L7" s="829"/>
      <c r="M7" s="830"/>
      <c r="N7" s="831"/>
      <c r="O7" s="832"/>
      <c r="P7" s="833" t="s">
        <v>135</v>
      </c>
      <c r="Q7" s="834">
        <f>COUNTIF(E53:E62,2)</f>
        <v>0</v>
      </c>
      <c r="R7" s="835" t="str">
        <f>IF(R53=0,"-",R53)</f>
        <v/>
      </c>
      <c r="S7" s="835" t="str">
        <f>IF(S53=0,"-",S53)</f>
        <v/>
      </c>
      <c r="T7" s="836"/>
    </row>
    <row r="8" spans="2:20" s="341" customFormat="1" ht="22.5" customHeight="1" x14ac:dyDescent="0.2">
      <c r="B8" s="828"/>
      <c r="C8" s="829"/>
      <c r="D8" s="829"/>
      <c r="E8" s="829"/>
      <c r="F8" s="829"/>
      <c r="G8" s="829"/>
      <c r="H8" s="829"/>
      <c r="I8" s="829"/>
      <c r="J8" s="829"/>
      <c r="K8" s="829"/>
      <c r="L8" s="829"/>
      <c r="M8" s="830"/>
      <c r="N8" s="831"/>
      <c r="O8" s="832"/>
      <c r="P8" s="833" t="s">
        <v>136</v>
      </c>
      <c r="Q8" s="834">
        <f>COUNTIF(F53:F62,2)</f>
        <v>0</v>
      </c>
      <c r="R8" s="835" t="str">
        <f t="shared" ref="R8:R11" si="0">IF(R54=0,"-",R54)</f>
        <v/>
      </c>
      <c r="S8" s="835" t="str">
        <f t="shared" ref="S8:S11" si="1">IF(S54=0,"-",S54)</f>
        <v/>
      </c>
      <c r="T8" s="836"/>
    </row>
    <row r="9" spans="2:20" s="341" customFormat="1" ht="22.5" customHeight="1" x14ac:dyDescent="0.2">
      <c r="B9" s="828"/>
      <c r="C9" s="829"/>
      <c r="D9" s="829"/>
      <c r="E9" s="829"/>
      <c r="F9" s="829"/>
      <c r="G9" s="829"/>
      <c r="H9" s="829"/>
      <c r="I9" s="829"/>
      <c r="J9" s="829"/>
      <c r="K9" s="829"/>
      <c r="L9" s="829"/>
      <c r="M9" s="830"/>
      <c r="N9" s="831"/>
      <c r="O9" s="832"/>
      <c r="P9" s="833" t="s">
        <v>137</v>
      </c>
      <c r="Q9" s="834">
        <f>COUNTIF(G53:G62,2)</f>
        <v>0</v>
      </c>
      <c r="R9" s="835" t="str">
        <f>IF(R55=0,"-",R55)</f>
        <v/>
      </c>
      <c r="S9" s="835" t="str">
        <f t="shared" si="1"/>
        <v/>
      </c>
      <c r="T9" s="836"/>
    </row>
    <row r="10" spans="2:20" s="341" customFormat="1" ht="22.5" customHeight="1" x14ac:dyDescent="0.2">
      <c r="B10" s="828"/>
      <c r="C10" s="829"/>
      <c r="D10" s="829"/>
      <c r="E10" s="829"/>
      <c r="F10" s="829"/>
      <c r="G10" s="829"/>
      <c r="H10" s="829"/>
      <c r="I10" s="829"/>
      <c r="J10" s="829"/>
      <c r="K10" s="829"/>
      <c r="L10" s="829"/>
      <c r="M10" s="830"/>
      <c r="N10" s="831"/>
      <c r="O10" s="832"/>
      <c r="P10" s="833" t="s">
        <v>138</v>
      </c>
      <c r="Q10" s="834">
        <f>COUNTIF(H53:H62,2)</f>
        <v>0</v>
      </c>
      <c r="R10" s="835" t="str">
        <f t="shared" si="0"/>
        <v>-</v>
      </c>
      <c r="S10" s="835" t="str">
        <f t="shared" si="1"/>
        <v>-</v>
      </c>
      <c r="T10" s="836"/>
    </row>
    <row r="11" spans="2:20" s="341" customFormat="1" ht="22.5" customHeight="1" x14ac:dyDescent="0.2">
      <c r="B11" s="828"/>
      <c r="C11" s="829"/>
      <c r="D11" s="829"/>
      <c r="E11" s="829"/>
      <c r="F11" s="829"/>
      <c r="G11" s="829"/>
      <c r="H11" s="829"/>
      <c r="I11" s="829"/>
      <c r="J11" s="829"/>
      <c r="K11" s="829"/>
      <c r="L11" s="829"/>
      <c r="M11" s="830"/>
      <c r="N11" s="831"/>
      <c r="O11" s="832"/>
      <c r="P11" s="833" t="s">
        <v>255</v>
      </c>
      <c r="Q11" s="834">
        <f>COUNTIF(I53:I62,2)</f>
        <v>0</v>
      </c>
      <c r="R11" s="835" t="str">
        <f t="shared" si="0"/>
        <v>-</v>
      </c>
      <c r="S11" s="835" t="str">
        <f t="shared" si="1"/>
        <v>-</v>
      </c>
      <c r="T11" s="339"/>
    </row>
    <row r="12" spans="2:20" s="341" customFormat="1" ht="20.25" customHeight="1" x14ac:dyDescent="0.2">
      <c r="B12" s="828"/>
      <c r="C12" s="829"/>
      <c r="D12" s="829"/>
      <c r="E12" s="829"/>
      <c r="F12" s="829"/>
      <c r="G12" s="829"/>
      <c r="H12" s="829"/>
      <c r="I12" s="829"/>
      <c r="J12" s="829"/>
      <c r="K12" s="829"/>
      <c r="L12" s="829"/>
      <c r="M12" s="830"/>
      <c r="N12" s="831"/>
      <c r="O12" s="832"/>
      <c r="P12" s="879" t="s">
        <v>68</v>
      </c>
      <c r="Q12" s="834">
        <f>SUM(Q7:Q10)</f>
        <v>0</v>
      </c>
      <c r="R12" s="835" t="str">
        <f>IF(SUM(R7:R10)=0,"-",SUM(R7:R10))</f>
        <v>-</v>
      </c>
      <c r="S12" s="835" t="str">
        <f>IF(SUM(S7:S11)=0,"-",SUM(S7:S11))</f>
        <v>-</v>
      </c>
      <c r="T12" s="339"/>
    </row>
    <row r="13" spans="2:20" s="341" customFormat="1" ht="27.75" customHeight="1" thickBot="1" x14ac:dyDescent="0.25">
      <c r="B13" s="837"/>
      <c r="C13" s="838"/>
      <c r="D13" s="838"/>
      <c r="E13" s="838"/>
      <c r="F13" s="838"/>
      <c r="G13" s="838"/>
      <c r="H13" s="838"/>
      <c r="I13" s="838"/>
      <c r="J13" s="838"/>
      <c r="K13" s="838"/>
      <c r="L13" s="838"/>
      <c r="M13" s="839"/>
      <c r="N13" s="332"/>
      <c r="O13" s="459"/>
      <c r="P13" s="460"/>
      <c r="Q13" s="460"/>
      <c r="R13" s="460"/>
      <c r="S13" s="460"/>
      <c r="T13" s="462"/>
    </row>
    <row r="14" spans="2:20" s="341" customFormat="1" ht="22.5" customHeight="1" thickTop="1" thickBot="1" x14ac:dyDescent="0.25">
      <c r="N14" s="489"/>
      <c r="O14" s="489"/>
      <c r="P14" s="489"/>
    </row>
    <row r="15" spans="2:20" s="341" customFormat="1" ht="15.75" customHeight="1" x14ac:dyDescent="0.2">
      <c r="B15" s="840"/>
      <c r="C15" s="841"/>
      <c r="D15" s="841"/>
      <c r="E15" s="841"/>
      <c r="F15" s="841"/>
      <c r="G15" s="841"/>
      <c r="H15" s="841"/>
      <c r="I15" s="841"/>
      <c r="J15" s="841"/>
      <c r="K15" s="841"/>
      <c r="L15" s="841"/>
      <c r="M15" s="842"/>
      <c r="N15" s="334"/>
      <c r="O15" s="843"/>
      <c r="P15" s="843"/>
      <c r="Q15" s="843"/>
      <c r="R15" s="843"/>
      <c r="S15" s="843"/>
      <c r="T15" s="843"/>
    </row>
    <row r="16" spans="2:20" s="341" customFormat="1" ht="19.5" customHeight="1" x14ac:dyDescent="0.2">
      <c r="B16" s="844"/>
      <c r="C16" s="845" t="s">
        <v>293</v>
      </c>
      <c r="D16" s="845"/>
      <c r="E16" s="845"/>
      <c r="F16" s="845"/>
      <c r="G16" s="845"/>
      <c r="H16" s="845"/>
      <c r="I16" s="845"/>
      <c r="J16" s="845"/>
      <c r="K16" s="845"/>
      <c r="L16" s="845"/>
      <c r="M16" s="846"/>
      <c r="N16" s="334"/>
      <c r="O16" s="843"/>
      <c r="P16" s="847" t="s">
        <v>231</v>
      </c>
      <c r="Q16" s="848"/>
      <c r="R16" s="848"/>
      <c r="S16" s="848"/>
      <c r="T16" s="843"/>
    </row>
    <row r="17" spans="2:20" s="341" customFormat="1" ht="5.25" customHeight="1" x14ac:dyDescent="0.2">
      <c r="B17" s="844"/>
      <c r="C17" s="845"/>
      <c r="D17" s="845"/>
      <c r="E17" s="845"/>
      <c r="F17" s="845"/>
      <c r="G17" s="845"/>
      <c r="H17" s="845"/>
      <c r="I17" s="845"/>
      <c r="J17" s="845"/>
      <c r="K17" s="845"/>
      <c r="L17" s="845"/>
      <c r="M17" s="849"/>
      <c r="N17" s="850"/>
      <c r="O17" s="843"/>
      <c r="P17" s="851"/>
      <c r="Q17" s="851"/>
      <c r="R17" s="851"/>
      <c r="S17" s="851"/>
      <c r="T17" s="843"/>
    </row>
    <row r="18" spans="2:20" s="341" customFormat="1" ht="33.75" customHeight="1" x14ac:dyDescent="0.2">
      <c r="B18" s="844"/>
      <c r="C18" s="845"/>
      <c r="D18" s="845"/>
      <c r="E18" s="845"/>
      <c r="F18" s="845"/>
      <c r="G18" s="845"/>
      <c r="H18" s="845"/>
      <c r="I18" s="845"/>
      <c r="J18" s="845"/>
      <c r="K18" s="845"/>
      <c r="L18" s="845"/>
      <c r="M18" s="846"/>
      <c r="N18" s="334"/>
      <c r="O18" s="852"/>
      <c r="P18" s="853" t="s">
        <v>228</v>
      </c>
      <c r="Q18" s="854" t="s">
        <v>169</v>
      </c>
      <c r="R18" s="854" t="s">
        <v>170</v>
      </c>
      <c r="S18" s="854" t="s">
        <v>232</v>
      </c>
      <c r="T18" s="843"/>
    </row>
    <row r="19" spans="2:20" s="341" customFormat="1" ht="22.5" customHeight="1" x14ac:dyDescent="0.2">
      <c r="B19" s="844"/>
      <c r="C19" s="334"/>
      <c r="D19" s="334"/>
      <c r="E19" s="334"/>
      <c r="F19" s="334"/>
      <c r="G19" s="334"/>
      <c r="H19" s="334"/>
      <c r="I19" s="334"/>
      <c r="J19" s="334"/>
      <c r="K19" s="334"/>
      <c r="L19" s="334"/>
      <c r="M19" s="846"/>
      <c r="N19" s="334"/>
      <c r="O19" s="852"/>
      <c r="P19" s="853" t="s">
        <v>135</v>
      </c>
      <c r="Q19" s="855" t="str">
        <f>IF(K53=0,"-",K53)</f>
        <v>-</v>
      </c>
      <c r="R19" s="855" t="str">
        <f t="shared" ref="R19:S22" si="2">IF(L53=0,"-",L53)</f>
        <v>-</v>
      </c>
      <c r="S19" s="855" t="str">
        <f t="shared" si="2"/>
        <v>-</v>
      </c>
      <c r="T19" s="856"/>
    </row>
    <row r="20" spans="2:20" s="341" customFormat="1" ht="22.5" customHeight="1" x14ac:dyDescent="0.2">
      <c r="B20" s="844"/>
      <c r="C20" s="857"/>
      <c r="D20" s="858" t="s">
        <v>97</v>
      </c>
      <c r="E20" s="858"/>
      <c r="F20" s="859"/>
      <c r="G20" s="860"/>
      <c r="H20" s="860"/>
      <c r="I20" s="861"/>
      <c r="J20" s="862" t="s">
        <v>98</v>
      </c>
      <c r="K20" s="863"/>
      <c r="L20" s="864"/>
      <c r="M20" s="846"/>
      <c r="N20" s="334"/>
      <c r="O20" s="852"/>
      <c r="P20" s="853" t="s">
        <v>136</v>
      </c>
      <c r="Q20" s="855" t="str">
        <f t="shared" ref="Q20:Q22" si="3">IF(K54=0,"-",K54)</f>
        <v>-</v>
      </c>
      <c r="R20" s="855" t="str">
        <f t="shared" si="2"/>
        <v>-</v>
      </c>
      <c r="S20" s="855" t="str">
        <f t="shared" si="2"/>
        <v>-</v>
      </c>
      <c r="T20" s="856"/>
    </row>
    <row r="21" spans="2:20" s="341" customFormat="1" ht="22.5" customHeight="1" x14ac:dyDescent="0.2">
      <c r="B21" s="844"/>
      <c r="C21" s="334"/>
      <c r="D21" s="865" t="s">
        <v>99</v>
      </c>
      <c r="E21" s="865"/>
      <c r="F21" s="859"/>
      <c r="G21" s="860"/>
      <c r="H21" s="860"/>
      <c r="I21" s="861"/>
      <c r="J21" s="866" t="s">
        <v>100</v>
      </c>
      <c r="K21" s="867"/>
      <c r="L21" s="868"/>
      <c r="M21" s="869"/>
      <c r="N21" s="870"/>
      <c r="O21" s="852"/>
      <c r="P21" s="853" t="s">
        <v>137</v>
      </c>
      <c r="Q21" s="855" t="str">
        <f t="shared" si="3"/>
        <v>-</v>
      </c>
      <c r="R21" s="855" t="str">
        <f t="shared" si="2"/>
        <v>-</v>
      </c>
      <c r="S21" s="855" t="str">
        <f t="shared" si="2"/>
        <v>-</v>
      </c>
      <c r="T21" s="856"/>
    </row>
    <row r="22" spans="2:20" s="341" customFormat="1" ht="22.5" customHeight="1" x14ac:dyDescent="0.2">
      <c r="B22" s="871"/>
      <c r="C22" s="334"/>
      <c r="D22" s="334"/>
      <c r="E22" s="334"/>
      <c r="F22" s="334"/>
      <c r="G22" s="334"/>
      <c r="H22" s="334"/>
      <c r="I22" s="334"/>
      <c r="J22" s="334"/>
      <c r="K22" s="334"/>
      <c r="L22" s="334"/>
      <c r="M22" s="846"/>
      <c r="N22" s="334"/>
      <c r="O22" s="852"/>
      <c r="P22" s="853" t="s">
        <v>138</v>
      </c>
      <c r="Q22" s="855" t="str">
        <f t="shared" si="3"/>
        <v>-</v>
      </c>
      <c r="R22" s="855" t="str">
        <f t="shared" si="2"/>
        <v>-</v>
      </c>
      <c r="S22" s="855" t="str">
        <f>IF(M56=0,"-",M56)</f>
        <v>-</v>
      </c>
      <c r="T22" s="856"/>
    </row>
    <row r="23" spans="2:20" s="341" customFormat="1" ht="22.5" customHeight="1" x14ac:dyDescent="0.2">
      <c r="B23" s="871"/>
      <c r="C23" s="334"/>
      <c r="D23" s="334"/>
      <c r="E23" s="334"/>
      <c r="F23" s="334"/>
      <c r="G23" s="334"/>
      <c r="H23" s="334"/>
      <c r="I23" s="334"/>
      <c r="J23" s="334"/>
      <c r="K23" s="334"/>
      <c r="L23" s="334"/>
      <c r="M23" s="846"/>
      <c r="O23" s="852"/>
      <c r="P23" s="853" t="s">
        <v>255</v>
      </c>
      <c r="Q23" s="855" t="str">
        <f t="shared" ref="Q23" si="4">IF(K57=0,"-",K57)</f>
        <v>-</v>
      </c>
      <c r="R23" s="855" t="str">
        <f t="shared" ref="R23" si="5">IF(L57=0,"-",L57)</f>
        <v>-</v>
      </c>
      <c r="S23" s="855" t="str">
        <f>IF(M57=0,"-",M57)</f>
        <v>-</v>
      </c>
      <c r="T23" s="843"/>
    </row>
    <row r="24" spans="2:20" s="341" customFormat="1" ht="14.25" x14ac:dyDescent="0.2">
      <c r="B24" s="871"/>
      <c r="C24" s="872" t="s">
        <v>294</v>
      </c>
      <c r="D24" s="872"/>
      <c r="E24" s="872"/>
      <c r="F24" s="872"/>
      <c r="G24" s="872"/>
      <c r="H24" s="872"/>
      <c r="I24" s="872"/>
      <c r="J24" s="872"/>
      <c r="K24" s="872"/>
      <c r="L24" s="872"/>
      <c r="M24" s="846"/>
      <c r="O24" s="852"/>
      <c r="P24" s="873" t="s">
        <v>68</v>
      </c>
      <c r="Q24" s="874" t="str">
        <f>IF(SUM(Q19:Q22)=0,"-",SUM(Q19:Q22))</f>
        <v>-</v>
      </c>
      <c r="R24" s="874" t="str">
        <f t="shared" ref="R24:S24" si="6">IF(SUM(R19:R22)=0,"-",SUM(R19:R22))</f>
        <v>-</v>
      </c>
      <c r="S24" s="874" t="str">
        <f t="shared" si="6"/>
        <v>-</v>
      </c>
      <c r="T24" s="843"/>
    </row>
    <row r="25" spans="2:20" s="341" customFormat="1" ht="27.75" customHeight="1" thickBot="1" x14ac:dyDescent="0.25">
      <c r="B25" s="875"/>
      <c r="C25" s="876"/>
      <c r="D25" s="876"/>
      <c r="E25" s="876"/>
      <c r="F25" s="876"/>
      <c r="G25" s="876"/>
      <c r="H25" s="876"/>
      <c r="I25" s="876"/>
      <c r="J25" s="876"/>
      <c r="K25" s="877"/>
      <c r="L25" s="877"/>
      <c r="M25" s="878"/>
      <c r="O25" s="843"/>
      <c r="P25" s="843"/>
      <c r="Q25" s="843"/>
      <c r="R25" s="843"/>
      <c r="S25" s="843"/>
      <c r="T25" s="843"/>
    </row>
    <row r="26" spans="2:20" ht="16.5" customHeight="1" x14ac:dyDescent="0.25"/>
    <row r="27" spans="2:20" ht="14.45" hidden="1" x14ac:dyDescent="0.35"/>
    <row r="28" spans="2:20" ht="14.45" hidden="1" x14ac:dyDescent="0.35"/>
    <row r="29" spans="2:20" ht="14.45" hidden="1" x14ac:dyDescent="0.35"/>
    <row r="30" spans="2:20" ht="14.45" hidden="1" x14ac:dyDescent="0.35"/>
    <row r="31" spans="2:20" ht="14.45" hidden="1" x14ac:dyDescent="0.35"/>
    <row r="32" spans="2:20" ht="14.45" hidden="1" x14ac:dyDescent="0.35"/>
    <row r="33" spans="4:19" ht="14.45" hidden="1" x14ac:dyDescent="0.35"/>
    <row r="34" spans="4:19" ht="14.45" hidden="1" x14ac:dyDescent="0.35"/>
    <row r="35" spans="4:19" ht="14.45" hidden="1" x14ac:dyDescent="0.35"/>
    <row r="36" spans="4:19" ht="14.45" hidden="1" x14ac:dyDescent="0.35"/>
    <row r="37" spans="4:19" ht="14.45" hidden="1" x14ac:dyDescent="0.35">
      <c r="E37" s="218" t="s">
        <v>189</v>
      </c>
      <c r="K37" s="219" t="s">
        <v>169</v>
      </c>
      <c r="L37" s="218" t="s">
        <v>170</v>
      </c>
      <c r="M37" s="218" t="s">
        <v>171</v>
      </c>
      <c r="R37" s="218" t="s">
        <v>235</v>
      </c>
      <c r="S37" s="218" t="s">
        <v>163</v>
      </c>
    </row>
    <row r="38" spans="4:19" ht="14.45" hidden="1" x14ac:dyDescent="0.35">
      <c r="E38" s="218" t="s">
        <v>135</v>
      </c>
      <c r="F38" s="218" t="s">
        <v>136</v>
      </c>
      <c r="G38" s="218" t="s">
        <v>137</v>
      </c>
      <c r="H38" s="218" t="s">
        <v>138</v>
      </c>
      <c r="I38" s="218" t="s">
        <v>255</v>
      </c>
      <c r="J38" s="218" t="s">
        <v>135</v>
      </c>
      <c r="K38" s="219">
        <f>COUNTIF(Analogue!P39:P48,Analogue!BL22)</f>
        <v>0</v>
      </c>
      <c r="L38" s="218">
        <f>COUNTIF(Analogue!P39:P48,Analogue!BL23)</f>
        <v>0</v>
      </c>
      <c r="M38" s="218">
        <f>COUNTIF(Analogue!P39:P48,Analogue!BL24)</f>
        <v>0</v>
      </c>
      <c r="Q38" s="218" t="s">
        <v>135</v>
      </c>
      <c r="R38" s="218" t="str">
        <f>IF(Analogue!BI105&lt;91,Analogue!M31,SUM(Analogue!BG48:BG57))</f>
        <v/>
      </c>
      <c r="S38" s="218" t="str">
        <f>IF(Analogue!BI105&lt;91,Analogue!N31,SUM(Analogue!BH48:BH57))</f>
        <v/>
      </c>
    </row>
    <row r="39" spans="4:19" ht="14.45" hidden="1" x14ac:dyDescent="0.35">
      <c r="D39" s="220">
        <v>1</v>
      </c>
      <c r="E39" s="218" t="str">
        <f>IF(Analogue!BD7=2,2,"")</f>
        <v/>
      </c>
      <c r="F39" s="218" t="str">
        <f>IF(ISDN2!CE8=2,2,"")</f>
        <v/>
      </c>
      <c r="G39" s="218">
        <f>IF(ISDN30!F20="",1,2)</f>
        <v>1</v>
      </c>
      <c r="H39" s="218">
        <f>IF(ADSL!I18="",1,2)</f>
        <v>1</v>
      </c>
      <c r="I39" s="218">
        <f>IF('Connect Fibre'!I18="",1,2)</f>
        <v>1</v>
      </c>
      <c r="J39" s="218" t="s">
        <v>136</v>
      </c>
      <c r="K39" s="219">
        <f>COUNTIF(ISDN2!T40:T59,ISDN2!CM34)</f>
        <v>0</v>
      </c>
      <c r="L39" s="218">
        <f>COUNTIF(ISDN2!T40:T59,ISDN2!CM35)</f>
        <v>0</v>
      </c>
      <c r="M39" s="218">
        <f>COUNTIF(ISDN2!T40:T59,ISDN2!CM36)</f>
        <v>0</v>
      </c>
      <c r="Q39" s="218" t="s">
        <v>136</v>
      </c>
      <c r="R39" s="218" t="str">
        <f>IF(ISDN2!CL153&lt;131,ISDN2!N31,SUM(ISDN2!CI101:CI110))</f>
        <v/>
      </c>
      <c r="S39" s="218" t="str">
        <f>IF(ISDN2!CL153&lt;131,ISDN2!O31,SUM(ISDN2!CJ101:CJ110))</f>
        <v/>
      </c>
    </row>
    <row r="40" spans="4:19" ht="14.45" hidden="1" x14ac:dyDescent="0.35">
      <c r="D40" s="220">
        <v>2</v>
      </c>
      <c r="E40" s="218" t="str">
        <f>IF(Analogue!BD8=2,2,"")</f>
        <v/>
      </c>
      <c r="F40" s="218" t="str">
        <f>IF(ISDN2!CE9=2,2,"")</f>
        <v/>
      </c>
      <c r="H40" s="218">
        <f>IF(ADSL!I19="",1,2)</f>
        <v>1</v>
      </c>
      <c r="I40" s="218">
        <f>IF('Connect Fibre'!I19="",1,2)</f>
        <v>1</v>
      </c>
      <c r="J40" s="218" t="s">
        <v>137</v>
      </c>
      <c r="K40" s="219">
        <f>COUNTIF(ISDN30!O28,ISDN30!BS31)</f>
        <v>0</v>
      </c>
      <c r="L40" s="218">
        <f>COUNTIF(ISDN30!O28,ISDN30!BS32)</f>
        <v>0</v>
      </c>
      <c r="M40" s="218">
        <f>COUNTIF(ISDN30!O28,ISDN30!BS33)</f>
        <v>0</v>
      </c>
      <c r="Q40" s="218" t="s">
        <v>137</v>
      </c>
      <c r="R40" s="218" t="str">
        <f>IF(ISDN30!BP134&lt;40,ISDN30!L20,ISDN30!BQ100)</f>
        <v/>
      </c>
      <c r="S40" s="218" t="str">
        <f>IF(ISDN30!BP134&lt;40,ISDN30!M20,ISDN30!BR100)</f>
        <v/>
      </c>
    </row>
    <row r="41" spans="4:19" ht="14.45" hidden="1" x14ac:dyDescent="0.35">
      <c r="D41" s="220">
        <v>3</v>
      </c>
      <c r="E41" s="218" t="str">
        <f>IF(Analogue!BD9=2,2,"")</f>
        <v/>
      </c>
      <c r="F41" s="218" t="str">
        <f>IF(ISDN2!CE10=2,2,"")</f>
        <v/>
      </c>
      <c r="H41" s="218">
        <f>IF(ADSL!I20="",1,2)</f>
        <v>1</v>
      </c>
      <c r="I41" s="218">
        <f>IF('Connect Fibre'!I20="",1,2)</f>
        <v>1</v>
      </c>
      <c r="J41" s="218" t="s">
        <v>138</v>
      </c>
      <c r="K41" s="218">
        <f>COUNTIF(ADSL!$Q$41:$Q$50,ADSL!CQ20)</f>
        <v>0</v>
      </c>
      <c r="L41" s="218">
        <f>COUNTIF(ADSL!$Q$41:$Q$50,ADSL!CR20)</f>
        <v>0</v>
      </c>
      <c r="M41" s="218">
        <f>COUNTIF(ADSL!$Q$41:$Q$50,ADSL!CS20)</f>
        <v>0</v>
      </c>
      <c r="Q41" s="218" t="s">
        <v>138</v>
      </c>
      <c r="R41" s="218">
        <f>IF(ADSL!CM110&lt;111,ADSL!P31,SUM(ADSL!CI84:CI93))</f>
        <v>0</v>
      </c>
      <c r="S41" s="218">
        <f>IF(ADSL!CM110&lt;111,ADSL!Q31,SUM(ADSL!CH84:CH93))</f>
        <v>0</v>
      </c>
    </row>
    <row r="42" spans="4:19" ht="14.45" hidden="1" x14ac:dyDescent="0.35">
      <c r="D42" s="220">
        <v>4</v>
      </c>
      <c r="E42" s="218" t="str">
        <f>IF(Analogue!BD10=2,2,"")</f>
        <v/>
      </c>
      <c r="F42" s="218" t="str">
        <f>IF(ISDN2!CE11=2,2,"")</f>
        <v/>
      </c>
      <c r="H42" s="218">
        <f>IF(ADSL!I21="",1,2)</f>
        <v>1</v>
      </c>
      <c r="I42" s="218">
        <f>IF('Connect Fibre'!I21="",1,2)</f>
        <v>1</v>
      </c>
      <c r="J42" s="218" t="s">
        <v>254</v>
      </c>
      <c r="K42" s="218">
        <f>COUNTIF('Connect Fibre'!$Q$41:$Q$50,'Connect Fibre'!CQ20)</f>
        <v>0</v>
      </c>
      <c r="L42" s="218">
        <f>COUNTIF('Connect Fibre'!$Q$41:$Q$50,'Connect Fibre'!CR20)</f>
        <v>0</v>
      </c>
      <c r="M42" s="218">
        <f>COUNTIF('Connect Fibre'!$Q$41:$Q$50,'Connect Fibre'!CS20)</f>
        <v>0</v>
      </c>
      <c r="Q42" s="218" t="s">
        <v>255</v>
      </c>
      <c r="R42" s="218">
        <f>IF('Connect Fibre'!CM110&lt;111,'Connect Fibre'!P31,SUM('Connect Fibre'!CI84:CI93))</f>
        <v>0</v>
      </c>
      <c r="S42" s="218">
        <f>IF('Connect Fibre'!CM110&lt;111,'Connect Fibre'!Q32,SUM('Connect Fibre'!CH84:CH93))</f>
        <v>0</v>
      </c>
    </row>
    <row r="43" spans="4:19" ht="14.45" hidden="1" x14ac:dyDescent="0.35">
      <c r="D43" s="220">
        <v>5</v>
      </c>
      <c r="E43" s="218" t="str">
        <f>IF(Analogue!BD11=2,2,"")</f>
        <v/>
      </c>
      <c r="F43" s="218" t="str">
        <f>IF(ISDN2!CE12=2,2,"")</f>
        <v/>
      </c>
      <c r="H43" s="218">
        <f>IF(ADSL!I22="",1,2)</f>
        <v>1</v>
      </c>
      <c r="I43" s="218">
        <f>IF('Connect Fibre'!I22="",1,2)</f>
        <v>1</v>
      </c>
      <c r="K43" s="218" t="s">
        <v>256</v>
      </c>
    </row>
    <row r="44" spans="4:19" ht="14.45" hidden="1" x14ac:dyDescent="0.35">
      <c r="D44" s="220">
        <v>6</v>
      </c>
      <c r="E44" s="218" t="str">
        <f>IF(Analogue!BD12=2,2,"")</f>
        <v/>
      </c>
      <c r="F44" s="218" t="str">
        <f>IF(ISDN2!CE13=2,2,"")</f>
        <v/>
      </c>
      <c r="H44" s="218">
        <f>IF(ADSL!I23="",1,2)</f>
        <v>1</v>
      </c>
      <c r="I44" s="218">
        <f>IF('Connect Fibre'!I23="",1,2)</f>
        <v>1</v>
      </c>
    </row>
    <row r="45" spans="4:19" ht="14.45" hidden="1" x14ac:dyDescent="0.35">
      <c r="D45" s="220">
        <v>7</v>
      </c>
      <c r="E45" s="218" t="str">
        <f>IF(Analogue!BD13=2,2,"")</f>
        <v/>
      </c>
      <c r="F45" s="218" t="str">
        <f>IF(ISDN2!CE14=2,2,"")</f>
        <v/>
      </c>
      <c r="H45" s="218">
        <f>IF(ADSL!I24="",1,2)</f>
        <v>1</v>
      </c>
      <c r="I45" s="218">
        <f>IF('Connect Fibre'!I24="",1,2)</f>
        <v>1</v>
      </c>
    </row>
    <row r="46" spans="4:19" ht="14.45" hidden="1" x14ac:dyDescent="0.35">
      <c r="D46" s="220">
        <v>8</v>
      </c>
      <c r="E46" s="218" t="str">
        <f>IF(Analogue!BD14=2,2,"")</f>
        <v/>
      </c>
      <c r="F46" s="218" t="str">
        <f>IF(ISDN2!CE15=2,2,"")</f>
        <v/>
      </c>
      <c r="H46" s="218">
        <f>IF(ADSL!I25="",1,2)</f>
        <v>1</v>
      </c>
      <c r="I46" s="218">
        <f>IF('Connect Fibre'!I25="",1,2)</f>
        <v>1</v>
      </c>
    </row>
    <row r="47" spans="4:19" ht="14.45" hidden="1" x14ac:dyDescent="0.35">
      <c r="D47" s="220">
        <v>9</v>
      </c>
      <c r="E47" s="218" t="str">
        <f>IF(Analogue!BD15=2,2,"")</f>
        <v/>
      </c>
      <c r="F47" s="218" t="str">
        <f>IF(ISDN2!CE16=2,2,"")</f>
        <v/>
      </c>
      <c r="H47" s="218">
        <f>IF(ADSL!I26="",1,2)</f>
        <v>1</v>
      </c>
      <c r="I47" s="218">
        <f>IF('Connect Fibre'!I26="",1,2)</f>
        <v>1</v>
      </c>
    </row>
    <row r="48" spans="4:19" ht="14.45" hidden="1" x14ac:dyDescent="0.35">
      <c r="D48" s="220">
        <v>10</v>
      </c>
      <c r="E48" s="218" t="str">
        <f>IF(Analogue!BD16=2,2,"")</f>
        <v/>
      </c>
      <c r="F48" s="218" t="str">
        <f>IF(ISDN2!CE17=2,2,"")</f>
        <v/>
      </c>
      <c r="H48" s="218">
        <f>IF(ADSL!I27="",1,2)</f>
        <v>1</v>
      </c>
      <c r="I48" s="218">
        <f>IF('Connect Fibre'!I27="",1,2)</f>
        <v>1</v>
      </c>
    </row>
    <row r="49" spans="4:21" ht="14.45" hidden="1" x14ac:dyDescent="0.35"/>
    <row r="50" spans="4:21" ht="14.45" hidden="1" x14ac:dyDescent="0.35"/>
    <row r="51" spans="4:21" ht="14.45" hidden="1" x14ac:dyDescent="0.35">
      <c r="E51" s="218" t="s">
        <v>233</v>
      </c>
      <c r="J51" s="218" t="s">
        <v>234</v>
      </c>
      <c r="Q51" s="218" t="s">
        <v>234</v>
      </c>
    </row>
    <row r="52" spans="4:21" ht="14.45" hidden="1" x14ac:dyDescent="0.35">
      <c r="E52" s="218" t="s">
        <v>135</v>
      </c>
      <c r="F52" s="218" t="s">
        <v>136</v>
      </c>
      <c r="G52" s="218" t="s">
        <v>137</v>
      </c>
      <c r="H52" s="218" t="s">
        <v>138</v>
      </c>
      <c r="I52" s="218" t="s">
        <v>255</v>
      </c>
      <c r="K52" s="219" t="s">
        <v>169</v>
      </c>
      <c r="L52" s="218" t="s">
        <v>170</v>
      </c>
      <c r="M52" s="218" t="s">
        <v>171</v>
      </c>
      <c r="R52" s="218" t="s">
        <v>162</v>
      </c>
      <c r="S52" s="219" t="s">
        <v>163</v>
      </c>
    </row>
    <row r="53" spans="4:21" ht="14.45" hidden="1" x14ac:dyDescent="0.35">
      <c r="D53" s="220">
        <v>1</v>
      </c>
      <c r="E53" s="218" t="str">
        <f>IFERROR(E39,0)</f>
        <v/>
      </c>
      <c r="F53" s="218" t="str">
        <f t="shared" ref="F53:H53" si="7">IFERROR(F39,0)</f>
        <v/>
      </c>
      <c r="G53" s="218">
        <f t="shared" si="7"/>
        <v>1</v>
      </c>
      <c r="H53" s="218">
        <f t="shared" si="7"/>
        <v>1</v>
      </c>
      <c r="I53" s="218">
        <f>IFERROR(I39,0)</f>
        <v>1</v>
      </c>
      <c r="J53" s="218" t="s">
        <v>135</v>
      </c>
      <c r="K53" s="219">
        <f>IFERROR(K38,0)</f>
        <v>0</v>
      </c>
      <c r="L53" s="219">
        <f t="shared" ref="L53:M53" si="8">IFERROR(L38,0)</f>
        <v>0</v>
      </c>
      <c r="M53" s="219">
        <f t="shared" si="8"/>
        <v>0</v>
      </c>
      <c r="N53" s="219"/>
      <c r="Q53" s="218" t="s">
        <v>135</v>
      </c>
      <c r="R53" s="219" t="str">
        <f t="shared" ref="R53:S57" si="9">IFERROR(R38,0)</f>
        <v/>
      </c>
      <c r="S53" s="219" t="str">
        <f t="shared" si="9"/>
        <v/>
      </c>
      <c r="U53" s="219"/>
    </row>
    <row r="54" spans="4:21" ht="14.45" hidden="1" x14ac:dyDescent="0.35">
      <c r="D54" s="220">
        <v>2</v>
      </c>
      <c r="E54" s="218" t="str">
        <f t="shared" ref="E54:I62" si="10">IFERROR(E40,0)</f>
        <v/>
      </c>
      <c r="F54" s="218" t="str">
        <f t="shared" si="10"/>
        <v/>
      </c>
      <c r="G54" s="218">
        <f t="shared" si="10"/>
        <v>0</v>
      </c>
      <c r="H54" s="218">
        <f t="shared" si="10"/>
        <v>1</v>
      </c>
      <c r="I54" s="218">
        <f t="shared" si="10"/>
        <v>1</v>
      </c>
      <c r="J54" s="218" t="s">
        <v>136</v>
      </c>
      <c r="K54" s="219">
        <f t="shared" ref="K54:M56" si="11">IFERROR(K39,0)</f>
        <v>0</v>
      </c>
      <c r="L54" s="219">
        <f t="shared" si="11"/>
        <v>0</v>
      </c>
      <c r="M54" s="219">
        <f t="shared" si="11"/>
        <v>0</v>
      </c>
      <c r="N54" s="219"/>
      <c r="Q54" s="218" t="s">
        <v>136</v>
      </c>
      <c r="R54" s="219" t="str">
        <f t="shared" si="9"/>
        <v/>
      </c>
      <c r="S54" s="219" t="str">
        <f t="shared" si="9"/>
        <v/>
      </c>
      <c r="U54" s="219"/>
    </row>
    <row r="55" spans="4:21" ht="14.45" hidden="1" x14ac:dyDescent="0.35">
      <c r="D55" s="220">
        <v>3</v>
      </c>
      <c r="E55" s="218" t="str">
        <f t="shared" si="10"/>
        <v/>
      </c>
      <c r="F55" s="218" t="str">
        <f t="shared" si="10"/>
        <v/>
      </c>
      <c r="G55" s="218">
        <f t="shared" si="10"/>
        <v>0</v>
      </c>
      <c r="H55" s="218">
        <f t="shared" si="10"/>
        <v>1</v>
      </c>
      <c r="I55" s="218">
        <f t="shared" si="10"/>
        <v>1</v>
      </c>
      <c r="J55" s="218" t="s">
        <v>137</v>
      </c>
      <c r="K55" s="219">
        <f t="shared" si="11"/>
        <v>0</v>
      </c>
      <c r="L55" s="219">
        <f t="shared" si="11"/>
        <v>0</v>
      </c>
      <c r="M55" s="219">
        <f t="shared" si="11"/>
        <v>0</v>
      </c>
      <c r="N55" s="219"/>
      <c r="Q55" s="218" t="s">
        <v>137</v>
      </c>
      <c r="R55" s="219" t="str">
        <f t="shared" si="9"/>
        <v/>
      </c>
      <c r="S55" s="219" t="str">
        <f t="shared" si="9"/>
        <v/>
      </c>
      <c r="U55" s="219"/>
    </row>
    <row r="56" spans="4:21" ht="14.45" hidden="1" x14ac:dyDescent="0.35">
      <c r="D56" s="220">
        <v>4</v>
      </c>
      <c r="E56" s="218" t="str">
        <f t="shared" si="10"/>
        <v/>
      </c>
      <c r="F56" s="218" t="str">
        <f t="shared" si="10"/>
        <v/>
      </c>
      <c r="G56" s="218">
        <f t="shared" si="10"/>
        <v>0</v>
      </c>
      <c r="H56" s="218">
        <f t="shared" si="10"/>
        <v>1</v>
      </c>
      <c r="I56" s="218">
        <f t="shared" si="10"/>
        <v>1</v>
      </c>
      <c r="J56" s="218" t="s">
        <v>138</v>
      </c>
      <c r="K56" s="219">
        <f t="shared" si="11"/>
        <v>0</v>
      </c>
      <c r="L56" s="219">
        <f t="shared" si="11"/>
        <v>0</v>
      </c>
      <c r="M56" s="219">
        <f t="shared" si="11"/>
        <v>0</v>
      </c>
      <c r="N56" s="219"/>
      <c r="Q56" s="218" t="s">
        <v>138</v>
      </c>
      <c r="R56" s="219">
        <f t="shared" si="9"/>
        <v>0</v>
      </c>
      <c r="S56" s="219">
        <f t="shared" si="9"/>
        <v>0</v>
      </c>
      <c r="U56" s="219"/>
    </row>
    <row r="57" spans="4:21" ht="14.45" hidden="1" x14ac:dyDescent="0.35">
      <c r="D57" s="220">
        <v>5</v>
      </c>
      <c r="E57" s="218" t="str">
        <f t="shared" si="10"/>
        <v/>
      </c>
      <c r="F57" s="218" t="str">
        <f t="shared" si="10"/>
        <v/>
      </c>
      <c r="G57" s="218">
        <f t="shared" si="10"/>
        <v>0</v>
      </c>
      <c r="H57" s="218">
        <f t="shared" si="10"/>
        <v>1</v>
      </c>
      <c r="I57" s="218">
        <f t="shared" si="10"/>
        <v>1</v>
      </c>
      <c r="J57" s="218" t="s">
        <v>254</v>
      </c>
      <c r="Q57" s="218" t="s">
        <v>254</v>
      </c>
      <c r="R57" s="219">
        <f t="shared" si="9"/>
        <v>0</v>
      </c>
      <c r="S57" s="219">
        <f t="shared" si="9"/>
        <v>0</v>
      </c>
    </row>
    <row r="58" spans="4:21" ht="14.45" hidden="1" x14ac:dyDescent="0.35">
      <c r="D58" s="220">
        <v>6</v>
      </c>
      <c r="E58" s="218" t="str">
        <f t="shared" si="10"/>
        <v/>
      </c>
      <c r="F58" s="218" t="str">
        <f t="shared" si="10"/>
        <v/>
      </c>
      <c r="G58" s="218">
        <f t="shared" si="10"/>
        <v>0</v>
      </c>
      <c r="H58" s="218">
        <f t="shared" si="10"/>
        <v>1</v>
      </c>
      <c r="I58" s="218">
        <f t="shared" si="10"/>
        <v>1</v>
      </c>
    </row>
    <row r="59" spans="4:21" ht="14.45" hidden="1" x14ac:dyDescent="0.35">
      <c r="D59" s="220">
        <v>7</v>
      </c>
      <c r="E59" s="218" t="str">
        <f t="shared" si="10"/>
        <v/>
      </c>
      <c r="F59" s="218" t="str">
        <f t="shared" si="10"/>
        <v/>
      </c>
      <c r="G59" s="218">
        <f t="shared" si="10"/>
        <v>0</v>
      </c>
      <c r="H59" s="218">
        <f t="shared" si="10"/>
        <v>1</v>
      </c>
      <c r="I59" s="218">
        <f t="shared" si="10"/>
        <v>1</v>
      </c>
    </row>
    <row r="60" spans="4:21" ht="14.45" hidden="1" x14ac:dyDescent="0.35">
      <c r="D60" s="220">
        <v>8</v>
      </c>
      <c r="E60" s="218" t="str">
        <f t="shared" si="10"/>
        <v/>
      </c>
      <c r="F60" s="218" t="str">
        <f t="shared" si="10"/>
        <v/>
      </c>
      <c r="G60" s="218">
        <f t="shared" si="10"/>
        <v>0</v>
      </c>
      <c r="H60" s="218">
        <f t="shared" si="10"/>
        <v>1</v>
      </c>
      <c r="I60" s="218">
        <f t="shared" si="10"/>
        <v>1</v>
      </c>
    </row>
    <row r="61" spans="4:21" ht="14.45" hidden="1" x14ac:dyDescent="0.35">
      <c r="D61" s="220">
        <v>9</v>
      </c>
      <c r="E61" s="218" t="str">
        <f t="shared" si="10"/>
        <v/>
      </c>
      <c r="F61" s="218" t="str">
        <f t="shared" si="10"/>
        <v/>
      </c>
      <c r="G61" s="218">
        <f t="shared" si="10"/>
        <v>0</v>
      </c>
      <c r="H61" s="218">
        <f t="shared" si="10"/>
        <v>1</v>
      </c>
      <c r="I61" s="218">
        <f t="shared" si="10"/>
        <v>1</v>
      </c>
    </row>
    <row r="62" spans="4:21" ht="14.45" hidden="1" x14ac:dyDescent="0.35">
      <c r="D62" s="220">
        <v>10</v>
      </c>
      <c r="E62" s="218" t="str">
        <f t="shared" si="10"/>
        <v/>
      </c>
      <c r="F62" s="218" t="str">
        <f t="shared" si="10"/>
        <v/>
      </c>
      <c r="G62" s="218">
        <f t="shared" si="10"/>
        <v>0</v>
      </c>
      <c r="H62" s="218">
        <f t="shared" si="10"/>
        <v>1</v>
      </c>
      <c r="I62" s="218">
        <f t="shared" si="10"/>
        <v>1</v>
      </c>
    </row>
  </sheetData>
  <sheetProtection algorithmName="SHA-512" hashValue="+s1VqmTp0jdBatzeeVeIXEOrfYmw8pazx+Il+Qfbq+sQkmiLRLI0tGf8ZQ6RTGSPI6D0hZH5q/+MlcaAns3Vxg==" saltValue="7EpFoyaJUPTt5ONJJ2GszQ==" spinCount="100000" sheet="1" objects="1" scenarios="1"/>
  <mergeCells count="11">
    <mergeCell ref="B3:M4"/>
    <mergeCell ref="C25:J25"/>
    <mergeCell ref="C24:L24"/>
    <mergeCell ref="F21:I21"/>
    <mergeCell ref="F20:I20"/>
    <mergeCell ref="D20:E20"/>
    <mergeCell ref="K20:L20"/>
    <mergeCell ref="C16:L18"/>
    <mergeCell ref="D21:E21"/>
    <mergeCell ref="K21:L21"/>
    <mergeCell ref="B5:L13"/>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BU122"/>
  <sheetViews>
    <sheetView zoomScale="80" zoomScaleNormal="80" workbookViewId="0">
      <selection activeCell="D8" sqref="D8"/>
    </sheetView>
  </sheetViews>
  <sheetFormatPr defaultColWidth="0" defaultRowHeight="14.25" zeroHeight="1" x14ac:dyDescent="0.2"/>
  <cols>
    <col min="1" max="1" width="1.7109375" style="562" customWidth="1"/>
    <col min="2" max="2" width="3.140625" style="562" customWidth="1"/>
    <col min="3" max="3" width="20.5703125" style="562" customWidth="1"/>
    <col min="4" max="4" width="28.140625" style="562" customWidth="1"/>
    <col min="5" max="5" width="40.140625" style="562" customWidth="1"/>
    <col min="6" max="6" width="14.7109375" style="562" customWidth="1"/>
    <col min="7" max="7" width="16.5703125" style="562" customWidth="1"/>
    <col min="8" max="8" width="21.5703125" style="562" customWidth="1"/>
    <col min="9" max="9" width="20" style="562" customWidth="1"/>
    <col min="10" max="10" width="25.5703125" style="562" customWidth="1"/>
    <col min="11" max="11" width="24.85546875" style="562" customWidth="1"/>
    <col min="12" max="12" width="25.7109375" style="562" customWidth="1"/>
    <col min="13" max="13" width="20.5703125" style="562" customWidth="1"/>
    <col min="14" max="14" width="20" style="562" customWidth="1"/>
    <col min="15" max="15" width="2.28515625" style="562" customWidth="1"/>
    <col min="16" max="16" width="3.28515625" style="562" customWidth="1"/>
    <col min="17" max="17" width="4.42578125" style="562" hidden="1"/>
    <col min="18" max="18" width="17.28515625" style="562" hidden="1"/>
    <col min="19" max="19" width="2.42578125" style="562" hidden="1"/>
    <col min="20" max="20" width="9.140625" style="562" hidden="1"/>
    <col min="21" max="21" width="14.42578125" style="562" hidden="1"/>
    <col min="22" max="22" width="15.7109375" style="562" hidden="1"/>
    <col min="23" max="23" width="15.5703125" style="562" hidden="1"/>
    <col min="24" max="24" width="9.140625" style="562" hidden="1"/>
    <col min="25" max="25" width="12" style="562" hidden="1"/>
    <col min="26" max="28" width="13.85546875" style="562" hidden="1"/>
    <col min="29" max="29" width="9.140625" style="562" hidden="1"/>
    <col min="30" max="33" width="14" style="562" hidden="1"/>
    <col min="34" max="35" width="9.140625" style="562" hidden="1"/>
    <col min="36" max="36" width="12.42578125" style="562" hidden="1"/>
    <col min="37" max="39" width="13" style="562" hidden="1"/>
    <col min="40" max="40" width="9.140625" style="562" hidden="1"/>
    <col min="41" max="43" width="14.42578125" style="562" hidden="1"/>
    <col min="44" max="50" width="9.140625" style="562" hidden="1"/>
    <col min="51" max="51" width="12.28515625" style="562" hidden="1"/>
    <col min="52" max="57" width="14.85546875" style="562" hidden="1"/>
    <col min="58" max="58" width="13.42578125" style="562" hidden="1"/>
    <col min="59" max="59" width="17" style="562" hidden="1"/>
    <col min="60" max="60" width="26.5703125" style="562" hidden="1"/>
    <col min="61" max="61" width="12.5703125" style="562" hidden="1"/>
    <col min="62" max="65" width="9.140625" style="562" hidden="1"/>
    <col min="66" max="66" width="36.85546875" style="563" hidden="1"/>
    <col min="67" max="67" width="18" style="562" hidden="1"/>
    <col min="68" max="68" width="71.5703125" style="562" hidden="1"/>
    <col min="69" max="69" width="20.7109375" style="562" hidden="1"/>
    <col min="70" max="71" width="9.140625" style="562" hidden="1"/>
    <col min="72" max="72" width="59.7109375" style="562" hidden="1"/>
    <col min="73" max="73" width="38.28515625" style="562" hidden="1"/>
    <col min="74" max="16384" width="9.140625" style="562" hidden="1"/>
  </cols>
  <sheetData>
    <row r="1" spans="2:73" ht="11.25" customHeight="1" thickBot="1" x14ac:dyDescent="0.25">
      <c r="B1" s="560"/>
      <c r="C1" s="560"/>
      <c r="D1" s="560"/>
      <c r="E1" s="560"/>
      <c r="F1" s="560"/>
      <c r="G1" s="560"/>
      <c r="H1" s="560"/>
      <c r="I1" s="560"/>
      <c r="J1" s="560"/>
      <c r="K1" s="560"/>
      <c r="L1" s="560"/>
      <c r="M1" s="560"/>
      <c r="N1" s="560"/>
      <c r="O1" s="561"/>
    </row>
    <row r="2" spans="2:73" ht="11.25" customHeight="1" thickTop="1" x14ac:dyDescent="0.2">
      <c r="B2" s="564"/>
      <c r="C2" s="561"/>
      <c r="D2" s="561"/>
      <c r="E2" s="561"/>
      <c r="F2" s="561"/>
      <c r="G2" s="561"/>
      <c r="H2" s="561"/>
      <c r="I2" s="561"/>
      <c r="J2" s="561"/>
      <c r="K2" s="561"/>
      <c r="L2" s="561"/>
      <c r="M2" s="561"/>
      <c r="N2" s="561"/>
      <c r="O2" s="565"/>
      <c r="P2" s="564"/>
    </row>
    <row r="3" spans="2:73" ht="42.75" customHeight="1" x14ac:dyDescent="0.6">
      <c r="B3" s="564"/>
      <c r="C3" s="561"/>
      <c r="E3" s="566"/>
      <c r="F3" s="567"/>
      <c r="G3" s="568"/>
      <c r="H3" s="568"/>
      <c r="I3" s="568"/>
      <c r="J3" s="568"/>
      <c r="K3" s="568"/>
      <c r="L3" s="569"/>
      <c r="M3" s="569"/>
      <c r="N3" s="569"/>
      <c r="O3" s="570"/>
      <c r="P3" s="571"/>
      <c r="AJ3" s="572"/>
      <c r="AK3" s="572"/>
      <c r="AL3" s="572"/>
      <c r="AM3" s="572"/>
      <c r="AY3" s="573" t="s">
        <v>175</v>
      </c>
      <c r="BL3" s="573" t="s">
        <v>178</v>
      </c>
    </row>
    <row r="4" spans="2:73" ht="16.5" customHeight="1" x14ac:dyDescent="0.2">
      <c r="B4" s="564"/>
      <c r="C4" s="886" t="s">
        <v>241</v>
      </c>
      <c r="F4" s="567"/>
      <c r="G4" s="568"/>
      <c r="H4" s="568"/>
      <c r="I4" s="568"/>
      <c r="J4" s="568"/>
      <c r="K4" s="568"/>
      <c r="L4" s="574"/>
      <c r="M4" s="575"/>
      <c r="N4" s="575"/>
      <c r="O4" s="576"/>
      <c r="P4" s="577"/>
      <c r="AJ4" s="578"/>
      <c r="AK4" s="578"/>
      <c r="AL4" s="578"/>
      <c r="AM4" s="578"/>
    </row>
    <row r="5" spans="2:73" ht="18.75" customHeight="1" x14ac:dyDescent="0.25">
      <c r="B5" s="564"/>
      <c r="C5" s="887" t="s">
        <v>249</v>
      </c>
      <c r="F5" s="579"/>
      <c r="G5" s="579"/>
      <c r="H5" s="579"/>
      <c r="I5" s="579"/>
      <c r="J5" s="579"/>
      <c r="K5" s="579"/>
      <c r="L5" s="574"/>
      <c r="M5" s="575"/>
      <c r="N5" s="575"/>
      <c r="O5" s="576"/>
      <c r="P5" s="577"/>
      <c r="AJ5" s="578"/>
      <c r="AK5" s="578"/>
      <c r="AL5" s="578"/>
      <c r="AM5" s="578"/>
      <c r="AY5" s="580" t="s">
        <v>176</v>
      </c>
      <c r="AZ5" s="581"/>
      <c r="BA5" s="581"/>
      <c r="BB5" s="581"/>
      <c r="BC5" s="581"/>
      <c r="BD5" s="581"/>
      <c r="BE5" s="581"/>
      <c r="BF5" s="581"/>
      <c r="BG5" s="581"/>
      <c r="BH5" s="581"/>
      <c r="BI5" s="582"/>
      <c r="BJ5" s="583"/>
      <c r="BK5" s="583"/>
      <c r="BL5" s="580" t="s">
        <v>179</v>
      </c>
      <c r="BM5" s="581"/>
      <c r="BN5" s="584"/>
      <c r="BO5" s="581"/>
      <c r="BP5" s="581"/>
      <c r="BQ5" s="582"/>
    </row>
    <row r="6" spans="2:73" ht="12.75" customHeight="1" x14ac:dyDescent="0.2">
      <c r="B6" s="564"/>
      <c r="C6" s="561"/>
      <c r="D6" s="585"/>
      <c r="E6" s="585"/>
      <c r="F6" s="585"/>
      <c r="G6" s="579"/>
      <c r="H6" s="579"/>
      <c r="I6" s="579"/>
      <c r="J6" s="579"/>
      <c r="K6" s="579"/>
      <c r="L6" s="574"/>
      <c r="M6" s="575"/>
      <c r="N6" s="575"/>
      <c r="O6" s="576"/>
      <c r="P6" s="577"/>
      <c r="AJ6" s="578"/>
      <c r="AK6" s="578"/>
      <c r="AL6" s="578"/>
      <c r="AM6" s="578"/>
      <c r="AY6" s="586" t="s">
        <v>4</v>
      </c>
      <c r="AZ6" s="587"/>
      <c r="BA6" s="588" t="s">
        <v>13</v>
      </c>
      <c r="BB6" s="588"/>
      <c r="BC6" s="588"/>
      <c r="BD6" s="589" t="s">
        <v>10</v>
      </c>
      <c r="BE6" s="589"/>
      <c r="BF6" s="590" t="s">
        <v>15</v>
      </c>
      <c r="BG6" s="590"/>
      <c r="BH6" s="591" t="s">
        <v>16</v>
      </c>
      <c r="BI6" s="592"/>
      <c r="BL6" s="593" t="s">
        <v>14</v>
      </c>
      <c r="BM6" s="593"/>
      <c r="BN6" s="594" t="s">
        <v>17</v>
      </c>
      <c r="BO6" s="595" t="s">
        <v>18</v>
      </c>
      <c r="BP6" s="593" t="s">
        <v>34</v>
      </c>
      <c r="BQ6" s="593"/>
      <c r="BT6" s="232" t="s">
        <v>277</v>
      </c>
      <c r="BU6" s="596"/>
    </row>
    <row r="7" spans="2:73" ht="16.5" customHeight="1" x14ac:dyDescent="0.2">
      <c r="B7" s="564"/>
      <c r="C7" s="561"/>
      <c r="G7" s="597">
        <f ca="1">TODAY()</f>
        <v>44427</v>
      </c>
      <c r="H7" s="597"/>
      <c r="I7" s="597"/>
      <c r="L7" s="574"/>
      <c r="M7" s="575"/>
      <c r="N7" s="575"/>
      <c r="O7" s="576"/>
      <c r="P7" s="577"/>
      <c r="AJ7" s="578"/>
      <c r="AK7" s="578"/>
      <c r="AL7" s="578"/>
      <c r="AM7" s="578"/>
      <c r="AY7" s="598">
        <f t="shared" ref="AY7:AY16" si="0">IF(D20="",1,2)</f>
        <v>1</v>
      </c>
      <c r="AZ7" s="598"/>
      <c r="BA7" s="599">
        <f t="shared" ref="BA7:BA16" si="1">IF(E20="",1,2)</f>
        <v>1</v>
      </c>
      <c r="BB7" s="599"/>
      <c r="BC7" s="599"/>
      <c r="BD7" s="600">
        <f t="shared" ref="BD7:BD16" si="2">IF(G20="",1,2)</f>
        <v>1</v>
      </c>
      <c r="BE7" s="600"/>
      <c r="BF7" s="601">
        <f t="shared" ref="BF7:BF16" si="3">IF(I20="",1,2)</f>
        <v>1</v>
      </c>
      <c r="BG7" s="602"/>
      <c r="BH7" s="603">
        <f t="shared" ref="BH7:BH16" si="4">IF(L20="",1,2)</f>
        <v>1</v>
      </c>
      <c r="BI7" s="604"/>
      <c r="BJ7" s="562">
        <f>SUM(AY7:BI7)</f>
        <v>5</v>
      </c>
      <c r="BL7" s="605" t="s">
        <v>19</v>
      </c>
      <c r="BM7" s="606"/>
      <c r="BN7" s="607" t="s">
        <v>23</v>
      </c>
      <c r="BO7" s="608" t="s">
        <v>19</v>
      </c>
      <c r="BP7" s="609" t="s">
        <v>60</v>
      </c>
      <c r="BQ7" s="609"/>
      <c r="BT7" s="245" t="s">
        <v>278</v>
      </c>
      <c r="BU7" s="245"/>
    </row>
    <row r="8" spans="2:73" ht="19.5" customHeight="1" x14ac:dyDescent="0.2">
      <c r="B8" s="564"/>
      <c r="C8" s="889" t="s">
        <v>0</v>
      </c>
      <c r="D8" s="610"/>
      <c r="F8" s="611"/>
      <c r="G8" s="611"/>
      <c r="H8" s="612"/>
      <c r="I8" s="612"/>
      <c r="J8" s="561"/>
      <c r="K8" s="561"/>
      <c r="L8" s="574"/>
      <c r="M8" s="575"/>
      <c r="N8" s="575"/>
      <c r="O8" s="576"/>
      <c r="P8" s="577"/>
      <c r="AJ8" s="578"/>
      <c r="AK8" s="578"/>
      <c r="AL8" s="613"/>
      <c r="AM8" s="614"/>
      <c r="AN8" s="613"/>
      <c r="AY8" s="615">
        <f t="shared" si="0"/>
        <v>1</v>
      </c>
      <c r="AZ8" s="615"/>
      <c r="BA8" s="616">
        <f t="shared" si="1"/>
        <v>1</v>
      </c>
      <c r="BB8" s="616"/>
      <c r="BC8" s="616"/>
      <c r="BD8" s="617">
        <f t="shared" si="2"/>
        <v>1</v>
      </c>
      <c r="BE8" s="617"/>
      <c r="BF8" s="618">
        <f t="shared" si="3"/>
        <v>1</v>
      </c>
      <c r="BG8" s="619"/>
      <c r="BH8" s="620">
        <f t="shared" si="4"/>
        <v>1</v>
      </c>
      <c r="BI8" s="621"/>
      <c r="BJ8" s="562">
        <f t="shared" ref="BJ8:BJ16" si="5">SUM(AY8:BI8)</f>
        <v>5</v>
      </c>
      <c r="BL8" s="605" t="s">
        <v>20</v>
      </c>
      <c r="BM8" s="606"/>
      <c r="BN8" s="607" t="s">
        <v>24</v>
      </c>
      <c r="BO8" s="608" t="s">
        <v>20</v>
      </c>
      <c r="BP8" s="609" t="s">
        <v>81</v>
      </c>
      <c r="BQ8" s="609"/>
      <c r="BT8" s="245"/>
      <c r="BU8" s="245"/>
    </row>
    <row r="9" spans="2:73" ht="10.5" customHeight="1" thickBot="1" x14ac:dyDescent="0.25">
      <c r="B9" s="564"/>
      <c r="D9" s="563"/>
      <c r="F9" s="561"/>
      <c r="G9" s="561"/>
      <c r="H9" s="561"/>
      <c r="I9" s="561"/>
      <c r="J9" s="561"/>
      <c r="K9" s="561"/>
      <c r="L9" s="561"/>
      <c r="O9" s="622"/>
      <c r="P9" s="564"/>
      <c r="AJ9" s="578"/>
      <c r="AK9" s="578"/>
      <c r="AL9" s="613"/>
      <c r="AM9" s="623"/>
      <c r="AN9" s="624"/>
      <c r="AY9" s="615">
        <f t="shared" si="0"/>
        <v>1</v>
      </c>
      <c r="AZ9" s="615"/>
      <c r="BA9" s="616">
        <f t="shared" si="1"/>
        <v>1</v>
      </c>
      <c r="BB9" s="616"/>
      <c r="BC9" s="616"/>
      <c r="BD9" s="617">
        <f t="shared" si="2"/>
        <v>1</v>
      </c>
      <c r="BE9" s="617"/>
      <c r="BF9" s="618">
        <f t="shared" si="3"/>
        <v>1</v>
      </c>
      <c r="BG9" s="619"/>
      <c r="BH9" s="620">
        <f t="shared" si="4"/>
        <v>1</v>
      </c>
      <c r="BI9" s="621"/>
      <c r="BJ9" s="562">
        <f t="shared" si="5"/>
        <v>5</v>
      </c>
      <c r="BL9" s="605"/>
      <c r="BM9" s="606"/>
      <c r="BN9" s="607" t="s">
        <v>25</v>
      </c>
      <c r="BO9" s="625"/>
      <c r="BP9" s="626"/>
      <c r="BQ9" s="627"/>
      <c r="BT9" s="246"/>
      <c r="BU9" s="246"/>
    </row>
    <row r="10" spans="2:73" ht="18.75" customHeight="1" x14ac:dyDescent="0.2">
      <c r="B10" s="564"/>
      <c r="C10" s="890" t="s">
        <v>291</v>
      </c>
      <c r="D10" s="891"/>
      <c r="F10" s="628"/>
      <c r="G10" s="628"/>
      <c r="H10" s="628"/>
      <c r="I10" s="628"/>
      <c r="J10" s="628"/>
      <c r="K10" s="628"/>
      <c r="L10" s="628"/>
      <c r="O10" s="629"/>
      <c r="P10" s="630"/>
      <c r="AJ10" s="578"/>
      <c r="AK10" s="578"/>
      <c r="AL10" s="613"/>
      <c r="AM10" s="561"/>
      <c r="AN10" s="613"/>
      <c r="AY10" s="615">
        <f t="shared" si="0"/>
        <v>1</v>
      </c>
      <c r="AZ10" s="615"/>
      <c r="BA10" s="616">
        <f t="shared" si="1"/>
        <v>1</v>
      </c>
      <c r="BB10" s="616"/>
      <c r="BC10" s="616"/>
      <c r="BD10" s="617">
        <f t="shared" si="2"/>
        <v>1</v>
      </c>
      <c r="BE10" s="617"/>
      <c r="BF10" s="618">
        <f t="shared" si="3"/>
        <v>1</v>
      </c>
      <c r="BG10" s="619"/>
      <c r="BH10" s="620">
        <f t="shared" si="4"/>
        <v>1</v>
      </c>
      <c r="BI10" s="621"/>
      <c r="BJ10" s="562">
        <f t="shared" si="5"/>
        <v>5</v>
      </c>
      <c r="BL10" s="605"/>
      <c r="BM10" s="606"/>
      <c r="BN10" s="607" t="s">
        <v>26</v>
      </c>
      <c r="BO10" s="625"/>
      <c r="BP10" s="626"/>
      <c r="BQ10" s="627"/>
      <c r="BT10" s="241"/>
      <c r="BU10" s="243" t="s">
        <v>272</v>
      </c>
    </row>
    <row r="11" spans="2:73" ht="20.25" customHeight="1" thickBot="1" x14ac:dyDescent="0.25">
      <c r="B11" s="564"/>
      <c r="C11" s="631" t="s">
        <v>6</v>
      </c>
      <c r="D11" s="372"/>
      <c r="F11" s="632"/>
      <c r="G11" s="632"/>
      <c r="H11" s="632"/>
      <c r="I11" s="632"/>
      <c r="J11" s="632"/>
      <c r="K11" s="632"/>
      <c r="L11" s="632"/>
      <c r="O11" s="633"/>
      <c r="P11" s="634"/>
      <c r="AJ11" s="578"/>
      <c r="AK11" s="578"/>
      <c r="AL11" s="613"/>
      <c r="AM11" s="635"/>
      <c r="AN11" s="613"/>
      <c r="AY11" s="615">
        <f t="shared" si="0"/>
        <v>1</v>
      </c>
      <c r="AZ11" s="615"/>
      <c r="BA11" s="616">
        <f t="shared" si="1"/>
        <v>1</v>
      </c>
      <c r="BB11" s="616"/>
      <c r="BC11" s="616"/>
      <c r="BD11" s="617">
        <f t="shared" si="2"/>
        <v>1</v>
      </c>
      <c r="BE11" s="617"/>
      <c r="BF11" s="618">
        <f t="shared" si="3"/>
        <v>1</v>
      </c>
      <c r="BG11" s="619"/>
      <c r="BH11" s="620">
        <f t="shared" si="4"/>
        <v>1</v>
      </c>
      <c r="BI11" s="621"/>
      <c r="BJ11" s="562">
        <f t="shared" si="5"/>
        <v>5</v>
      </c>
      <c r="BL11" s="636"/>
      <c r="BM11" s="637"/>
      <c r="BN11" s="638" t="s">
        <v>102</v>
      </c>
      <c r="BO11" s="636"/>
      <c r="BP11" s="636"/>
      <c r="BQ11" s="639"/>
      <c r="BT11" s="224" t="s">
        <v>271</v>
      </c>
      <c r="BU11" s="244"/>
    </row>
    <row r="12" spans="2:73" ht="20.25" customHeight="1" x14ac:dyDescent="0.2">
      <c r="B12" s="564"/>
      <c r="C12" s="631" t="s">
        <v>72</v>
      </c>
      <c r="D12" s="372"/>
      <c r="F12" s="632"/>
      <c r="G12" s="632"/>
      <c r="H12" s="632"/>
      <c r="I12" s="632"/>
      <c r="J12" s="632"/>
      <c r="K12" s="632"/>
      <c r="L12" s="632"/>
      <c r="M12" s="892" t="s">
        <v>287</v>
      </c>
      <c r="N12" s="893"/>
      <c r="O12" s="633"/>
      <c r="P12" s="634"/>
      <c r="AJ12" s="578"/>
      <c r="AK12" s="578"/>
      <c r="AL12" s="578"/>
      <c r="AM12" s="578"/>
      <c r="AY12" s="615">
        <f t="shared" si="0"/>
        <v>1</v>
      </c>
      <c r="AZ12" s="615"/>
      <c r="BA12" s="616">
        <f t="shared" si="1"/>
        <v>1</v>
      </c>
      <c r="BB12" s="616"/>
      <c r="BC12" s="616"/>
      <c r="BD12" s="617">
        <f t="shared" si="2"/>
        <v>1</v>
      </c>
      <c r="BE12" s="617"/>
      <c r="BF12" s="618">
        <f t="shared" si="3"/>
        <v>1</v>
      </c>
      <c r="BG12" s="619"/>
      <c r="BH12" s="620">
        <f t="shared" si="4"/>
        <v>1</v>
      </c>
      <c r="BI12" s="621"/>
      <c r="BJ12" s="562">
        <f t="shared" si="5"/>
        <v>5</v>
      </c>
      <c r="BT12" s="640"/>
      <c r="BU12" s="227" t="s">
        <v>280</v>
      </c>
    </row>
    <row r="13" spans="2:73" ht="20.25" customHeight="1" thickBot="1" x14ac:dyDescent="0.3">
      <c r="B13" s="564"/>
      <c r="C13" s="631" t="s">
        <v>7</v>
      </c>
      <c r="D13" s="372"/>
      <c r="F13" s="904" t="s">
        <v>312</v>
      </c>
      <c r="G13" s="905"/>
      <c r="H13" s="905"/>
      <c r="I13" s="905"/>
      <c r="J13" s="905"/>
      <c r="K13" s="905"/>
      <c r="L13" s="632"/>
      <c r="M13" s="641" t="s">
        <v>164</v>
      </c>
      <c r="N13" s="379" t="s">
        <v>292</v>
      </c>
      <c r="O13" s="633"/>
      <c r="P13" s="634"/>
      <c r="AJ13" s="578"/>
      <c r="AK13" s="578"/>
      <c r="AL13" s="578"/>
      <c r="AM13" s="578"/>
      <c r="AY13" s="615">
        <f t="shared" si="0"/>
        <v>1</v>
      </c>
      <c r="AZ13" s="615"/>
      <c r="BA13" s="616">
        <f t="shared" si="1"/>
        <v>1</v>
      </c>
      <c r="BB13" s="616"/>
      <c r="BC13" s="616"/>
      <c r="BD13" s="617">
        <f t="shared" si="2"/>
        <v>1</v>
      </c>
      <c r="BE13" s="617"/>
      <c r="BF13" s="618">
        <f t="shared" si="3"/>
        <v>1</v>
      </c>
      <c r="BG13" s="619"/>
      <c r="BH13" s="620">
        <f t="shared" si="4"/>
        <v>1</v>
      </c>
      <c r="BI13" s="621"/>
      <c r="BJ13" s="562">
        <f t="shared" si="5"/>
        <v>5</v>
      </c>
      <c r="BL13" s="580" t="s">
        <v>180</v>
      </c>
      <c r="BM13" s="581"/>
      <c r="BN13" s="584"/>
      <c r="BO13" s="642"/>
      <c r="BP13" s="580" t="s">
        <v>181</v>
      </c>
      <c r="BQ13" s="582"/>
      <c r="BT13" s="640"/>
      <c r="BU13" s="228" t="s">
        <v>273</v>
      </c>
    </row>
    <row r="14" spans="2:73" s="578" customFormat="1" ht="20.25" customHeight="1" thickBot="1" x14ac:dyDescent="0.25">
      <c r="B14" s="643"/>
      <c r="C14" s="631" t="s">
        <v>8</v>
      </c>
      <c r="D14" s="385"/>
      <c r="F14" s="905"/>
      <c r="G14" s="905"/>
      <c r="H14" s="905"/>
      <c r="I14" s="905"/>
      <c r="J14" s="905"/>
      <c r="K14" s="905"/>
      <c r="L14" s="611"/>
      <c r="M14" s="641" t="s">
        <v>165</v>
      </c>
      <c r="N14" s="382"/>
      <c r="O14" s="644"/>
      <c r="P14" s="645"/>
      <c r="AJ14" s="562"/>
      <c r="AK14" s="562"/>
      <c r="AL14" s="562"/>
      <c r="AM14" s="562"/>
      <c r="AY14" s="615">
        <f t="shared" si="0"/>
        <v>1</v>
      </c>
      <c r="AZ14" s="615"/>
      <c r="BA14" s="616">
        <f t="shared" si="1"/>
        <v>1</v>
      </c>
      <c r="BB14" s="616"/>
      <c r="BC14" s="616"/>
      <c r="BD14" s="617">
        <f t="shared" si="2"/>
        <v>1</v>
      </c>
      <c r="BE14" s="617"/>
      <c r="BF14" s="618">
        <f t="shared" si="3"/>
        <v>1</v>
      </c>
      <c r="BG14" s="619"/>
      <c r="BH14" s="620">
        <f t="shared" si="4"/>
        <v>1</v>
      </c>
      <c r="BI14" s="621"/>
      <c r="BJ14" s="562">
        <f t="shared" si="5"/>
        <v>5</v>
      </c>
      <c r="BL14" s="646" t="s">
        <v>23</v>
      </c>
      <c r="BM14" s="605" t="s">
        <v>141</v>
      </c>
      <c r="BN14" s="647"/>
      <c r="BO14" s="648"/>
      <c r="BP14" s="605" t="s">
        <v>257</v>
      </c>
      <c r="BQ14" s="649">
        <v>17.02</v>
      </c>
      <c r="BT14" s="235" t="s">
        <v>274</v>
      </c>
      <c r="BU14" s="226">
        <v>16.75</v>
      </c>
    </row>
    <row r="15" spans="2:73" s="578" customFormat="1" ht="20.25" customHeight="1" thickBot="1" x14ac:dyDescent="0.25">
      <c r="B15" s="643"/>
      <c r="F15" s="611"/>
      <c r="G15" s="611"/>
      <c r="H15" s="611"/>
      <c r="I15" s="611"/>
      <c r="J15" s="611"/>
      <c r="K15" s="611"/>
      <c r="L15" s="611"/>
      <c r="M15" s="641" t="s">
        <v>166</v>
      </c>
      <c r="N15" s="382"/>
      <c r="O15" s="644"/>
      <c r="P15" s="645"/>
      <c r="X15" s="561"/>
      <c r="Y15" s="561"/>
      <c r="Z15" s="561"/>
      <c r="AA15" s="561"/>
      <c r="AB15" s="561"/>
      <c r="AC15" s="561"/>
      <c r="AD15" s="561"/>
      <c r="AE15" s="561"/>
      <c r="AF15" s="561"/>
      <c r="AG15" s="561"/>
      <c r="AH15" s="561"/>
      <c r="AI15" s="561"/>
      <c r="AJ15" s="561"/>
      <c r="AK15" s="561"/>
      <c r="AL15" s="561"/>
      <c r="AM15" s="562"/>
      <c r="AY15" s="615">
        <f t="shared" si="0"/>
        <v>1</v>
      </c>
      <c r="AZ15" s="615"/>
      <c r="BA15" s="616">
        <f t="shared" si="1"/>
        <v>1</v>
      </c>
      <c r="BB15" s="616"/>
      <c r="BC15" s="616"/>
      <c r="BD15" s="617">
        <f t="shared" si="2"/>
        <v>1</v>
      </c>
      <c r="BE15" s="617"/>
      <c r="BF15" s="618">
        <f t="shared" si="3"/>
        <v>1</v>
      </c>
      <c r="BG15" s="619"/>
      <c r="BH15" s="620">
        <f t="shared" si="4"/>
        <v>1</v>
      </c>
      <c r="BI15" s="621"/>
      <c r="BJ15" s="562">
        <f t="shared" si="5"/>
        <v>5</v>
      </c>
      <c r="BL15" s="646" t="s">
        <v>24</v>
      </c>
      <c r="BM15" s="650">
        <f>18/12</f>
        <v>1.5</v>
      </c>
      <c r="BN15" s="647"/>
      <c r="BO15" s="651"/>
      <c r="BP15" s="605" t="s">
        <v>258</v>
      </c>
      <c r="BQ15" s="649">
        <v>16.41</v>
      </c>
      <c r="BT15" s="225" t="s">
        <v>275</v>
      </c>
      <c r="BU15" s="226">
        <v>33.5</v>
      </c>
    </row>
    <row r="16" spans="2:73" s="578" customFormat="1" ht="17.25" customHeight="1" thickBot="1" x14ac:dyDescent="0.25">
      <c r="B16" s="643"/>
      <c r="C16" s="613"/>
      <c r="O16" s="652"/>
      <c r="P16" s="643"/>
      <c r="X16" s="561"/>
      <c r="Y16" s="561"/>
      <c r="Z16" s="561"/>
      <c r="AA16" s="561"/>
      <c r="AB16" s="561"/>
      <c r="AC16" s="653"/>
      <c r="AD16" s="561"/>
      <c r="AE16" s="561"/>
      <c r="AF16" s="561"/>
      <c r="AG16" s="561"/>
      <c r="AH16" s="561"/>
      <c r="AI16" s="561"/>
      <c r="AJ16" s="561"/>
      <c r="AK16" s="561"/>
      <c r="AL16" s="561"/>
      <c r="AM16" s="562"/>
      <c r="AY16" s="615">
        <f t="shared" si="0"/>
        <v>1</v>
      </c>
      <c r="AZ16" s="615"/>
      <c r="BA16" s="616">
        <f t="shared" si="1"/>
        <v>1</v>
      </c>
      <c r="BB16" s="616"/>
      <c r="BC16" s="616"/>
      <c r="BD16" s="617">
        <f t="shared" si="2"/>
        <v>1</v>
      </c>
      <c r="BE16" s="617"/>
      <c r="BF16" s="618">
        <f t="shared" si="3"/>
        <v>1</v>
      </c>
      <c r="BG16" s="619"/>
      <c r="BH16" s="620">
        <f t="shared" si="4"/>
        <v>1</v>
      </c>
      <c r="BI16" s="621"/>
      <c r="BJ16" s="562">
        <f t="shared" si="5"/>
        <v>5</v>
      </c>
      <c r="BL16" s="646" t="s">
        <v>25</v>
      </c>
      <c r="BM16" s="650">
        <f>18/12</f>
        <v>1.5</v>
      </c>
      <c r="BN16" s="647"/>
      <c r="BO16" s="651"/>
      <c r="BP16" s="605" t="s">
        <v>259</v>
      </c>
      <c r="BQ16" s="649">
        <v>15.1</v>
      </c>
      <c r="BT16" s="225" t="s">
        <v>276</v>
      </c>
      <c r="BU16" s="226">
        <v>19.260000000000002</v>
      </c>
    </row>
    <row r="17" spans="2:73" s="578" customFormat="1" ht="20.25" customHeight="1" x14ac:dyDescent="0.2">
      <c r="B17" s="643"/>
      <c r="C17" s="894" t="s">
        <v>11</v>
      </c>
      <c r="D17" s="895"/>
      <c r="E17" s="895"/>
      <c r="F17" s="895"/>
      <c r="G17" s="895"/>
      <c r="H17" s="895"/>
      <c r="I17" s="895"/>
      <c r="J17" s="895"/>
      <c r="K17" s="895"/>
      <c r="L17" s="895"/>
      <c r="M17" s="895"/>
      <c r="N17" s="896"/>
      <c r="O17" s="629"/>
      <c r="P17" s="630"/>
      <c r="X17" s="654"/>
      <c r="Y17" s="654"/>
      <c r="Z17" s="654"/>
      <c r="AA17" s="654"/>
      <c r="AB17" s="654"/>
      <c r="AC17" s="654"/>
      <c r="AD17" s="654"/>
      <c r="AE17" s="654"/>
      <c r="AF17" s="654"/>
      <c r="AG17" s="654"/>
      <c r="AH17" s="654"/>
      <c r="AI17" s="654"/>
      <c r="AJ17" s="654"/>
      <c r="AK17" s="654"/>
      <c r="AL17" s="654"/>
      <c r="AM17" s="562"/>
      <c r="AY17" s="562"/>
      <c r="AZ17" s="562"/>
      <c r="BA17" s="562">
        <f>SUM(BA7:BC16)</f>
        <v>10</v>
      </c>
      <c r="BB17" s="562"/>
      <c r="BC17" s="562"/>
      <c r="BD17" s="562">
        <f>SUM(BD7:BE16)</f>
        <v>10</v>
      </c>
      <c r="BE17" s="562"/>
      <c r="BF17" s="562"/>
      <c r="BG17" s="562"/>
      <c r="BH17" s="562"/>
      <c r="BI17" s="562"/>
      <c r="BJ17" s="578">
        <f>SUM(BJ7:BJ16)</f>
        <v>50</v>
      </c>
      <c r="BL17" s="646" t="s">
        <v>26</v>
      </c>
      <c r="BM17" s="605" t="s">
        <v>141</v>
      </c>
      <c r="BN17" s="647"/>
      <c r="BO17" s="651"/>
      <c r="BP17" s="605" t="s">
        <v>260</v>
      </c>
      <c r="BQ17" s="649">
        <v>13.26</v>
      </c>
    </row>
    <row r="18" spans="2:73" s="578" customFormat="1" ht="20.25" customHeight="1" x14ac:dyDescent="0.2">
      <c r="B18" s="643"/>
      <c r="C18" s="897" t="s">
        <v>268</v>
      </c>
      <c r="D18" s="897"/>
      <c r="E18" s="897"/>
      <c r="F18" s="897"/>
      <c r="G18" s="897"/>
      <c r="H18" s="897"/>
      <c r="I18" s="895" t="s">
        <v>12</v>
      </c>
      <c r="J18" s="895"/>
      <c r="K18" s="896"/>
      <c r="L18" s="898" t="s">
        <v>75</v>
      </c>
      <c r="M18" s="897"/>
      <c r="N18" s="899"/>
      <c r="O18" s="655"/>
      <c r="X18" s="656"/>
      <c r="Y18" s="656"/>
      <c r="Z18" s="656"/>
      <c r="AA18" s="656"/>
      <c r="AB18" s="656"/>
      <c r="AC18" s="656"/>
      <c r="AD18" s="656"/>
      <c r="AE18" s="656"/>
      <c r="AF18" s="656"/>
      <c r="AG18" s="656"/>
      <c r="AH18" s="656"/>
      <c r="AI18" s="656"/>
      <c r="AJ18" s="656"/>
      <c r="AK18" s="656"/>
      <c r="AL18" s="656"/>
      <c r="AM18" s="562"/>
      <c r="BL18" s="646" t="s">
        <v>102</v>
      </c>
      <c r="BM18" s="625" t="s">
        <v>141</v>
      </c>
      <c r="BN18" s="647"/>
      <c r="BO18" s="657"/>
      <c r="BP18" s="605"/>
      <c r="BQ18" s="649"/>
      <c r="BT18" s="229" t="s">
        <v>279</v>
      </c>
    </row>
    <row r="19" spans="2:73" s="572" customFormat="1" ht="51.75" customHeight="1" x14ac:dyDescent="0.2">
      <c r="B19" s="658"/>
      <c r="C19" s="631" t="s">
        <v>220</v>
      </c>
      <c r="D19" s="631" t="s">
        <v>44</v>
      </c>
      <c r="E19" s="659" t="s">
        <v>269</v>
      </c>
      <c r="F19" s="660" t="s">
        <v>108</v>
      </c>
      <c r="G19" s="661" t="s">
        <v>10</v>
      </c>
      <c r="H19" s="662" t="s">
        <v>244</v>
      </c>
      <c r="I19" s="663" t="s">
        <v>285</v>
      </c>
      <c r="J19" s="664" t="s">
        <v>79</v>
      </c>
      <c r="K19" s="661" t="s">
        <v>270</v>
      </c>
      <c r="L19" s="661" t="s">
        <v>286</v>
      </c>
      <c r="M19" s="661" t="s">
        <v>288</v>
      </c>
      <c r="N19" s="663" t="s">
        <v>289</v>
      </c>
      <c r="O19" s="665"/>
      <c r="X19" s="656"/>
      <c r="Y19" s="656"/>
      <c r="Z19" s="656"/>
      <c r="AA19" s="656"/>
      <c r="AB19" s="656"/>
      <c r="AC19" s="656"/>
      <c r="AD19" s="656"/>
      <c r="AE19" s="656"/>
      <c r="AF19" s="656"/>
      <c r="AG19" s="656"/>
      <c r="AH19" s="656"/>
      <c r="AI19" s="656"/>
      <c r="AJ19" s="656"/>
      <c r="AK19" s="656"/>
      <c r="AL19" s="656"/>
      <c r="AM19" s="562"/>
      <c r="BL19" s="578"/>
      <c r="BM19" s="578"/>
      <c r="BN19" s="666"/>
      <c r="BO19" s="578"/>
      <c r="BP19" s="667"/>
      <c r="BQ19" s="668"/>
      <c r="BT19" s="578"/>
      <c r="BU19" s="578"/>
    </row>
    <row r="20" spans="2:73" s="578" customFormat="1" ht="20.25" customHeight="1" x14ac:dyDescent="0.25">
      <c r="B20" s="669">
        <v>1</v>
      </c>
      <c r="C20" s="670">
        <v>1</v>
      </c>
      <c r="D20" s="671"/>
      <c r="E20" s="672"/>
      <c r="F20" s="673"/>
      <c r="G20" s="674"/>
      <c r="H20" s="675"/>
      <c r="I20" s="676"/>
      <c r="J20" s="677" t="str">
        <f t="shared" ref="J20:J29" si="6">IF(F20="","","3 Months")</f>
        <v/>
      </c>
      <c r="K20" s="672"/>
      <c r="L20" s="678" t="str">
        <f t="shared" ref="L20:L29" si="7">IF(AND(AY7=1,BA7=1,BD7=1,BF7=1),"",IF($D$8="","Input Date Above",IF(I20="","Switchover Date Required",IF(I20&gt;=$AY$21,I20,IF(I20&lt;$AY$21,$AY$21)))))</f>
        <v/>
      </c>
      <c r="M20" s="679" t="str">
        <f>IF(OR(G20=""),"",IF(H20&gt;0,(H20*8),IF(OR(H20="",H20&lt;=0),8)))</f>
        <v/>
      </c>
      <c r="N20" s="680" t="str">
        <f>IF($H$20="","",IF(K20="Yes",$BU$14*H20,IF(AND(OR(AY7=2,BA7=2,BD7=2,BF7=2,BH7=2),H20&gt;0),VLOOKUP($D$15,$BP$14:$BQ$18,2,FALSE)*H20,IF(AND(OR(AY7=2,BA7=2,BD7=2,BF7=2,BH7=2),OR(H20&lt;=0,H20="")),VLOOKUP($D$15,$BP$14:$BQ$18,2,FALSE),""))))</f>
        <v/>
      </c>
      <c r="O20" s="681"/>
      <c r="R20" s="682"/>
      <c r="X20" s="656"/>
      <c r="Y20" s="656"/>
      <c r="Z20" s="656"/>
      <c r="AA20" s="656"/>
      <c r="AB20" s="656"/>
      <c r="AC20" s="656"/>
      <c r="AD20" s="656"/>
      <c r="AE20" s="656"/>
      <c r="AF20" s="656"/>
      <c r="AG20" s="656"/>
      <c r="AH20" s="656"/>
      <c r="AI20" s="656"/>
      <c r="AJ20" s="656"/>
      <c r="AK20" s="656"/>
      <c r="AL20" s="656"/>
      <c r="AM20" s="562"/>
      <c r="AY20" s="683" t="s">
        <v>177</v>
      </c>
      <c r="AZ20" s="684"/>
      <c r="BA20" s="684"/>
      <c r="BB20" s="684"/>
      <c r="BC20" s="684"/>
      <c r="BD20" s="684"/>
      <c r="BE20" s="684"/>
      <c r="BF20" s="684"/>
      <c r="BG20" s="684"/>
      <c r="BH20" s="684"/>
      <c r="BI20" s="685"/>
      <c r="BL20" s="572"/>
      <c r="BM20" s="572"/>
      <c r="BN20" s="686"/>
      <c r="BO20" s="572"/>
      <c r="BT20" s="232"/>
    </row>
    <row r="21" spans="2:73" s="578" customFormat="1" ht="20.25" customHeight="1" x14ac:dyDescent="0.25">
      <c r="B21" s="669">
        <v>2</v>
      </c>
      <c r="C21" s="687">
        <v>2</v>
      </c>
      <c r="D21" s="688"/>
      <c r="E21" s="689"/>
      <c r="F21" s="690"/>
      <c r="G21" s="674"/>
      <c r="H21" s="675"/>
      <c r="I21" s="676"/>
      <c r="J21" s="677" t="str">
        <f t="shared" si="6"/>
        <v/>
      </c>
      <c r="K21" s="672"/>
      <c r="L21" s="678" t="str">
        <f t="shared" si="7"/>
        <v/>
      </c>
      <c r="M21" s="679" t="str">
        <f t="shared" ref="M21:M29" si="8">IF(OR(G21=""),"",IF(H21&gt;0,(H21*8),IF(OR(H21="",H21&lt;=0),8)))</f>
        <v/>
      </c>
      <c r="N21" s="680" t="str">
        <f t="shared" ref="N21:N29" si="9">IF($H$20="","",IF(K21="Yes",$BU$14*H21,IF(AND(OR(AY8=2,BA8=2,BD8=2,BF8=2,BH8=2),H21&gt;0),VLOOKUP($D$15,$BP$14:$BQ$18,2,FALSE)*H21,IF(AND(OR(AY8=2,BA8=2,BD8=2,BF8=2,BH8=2),OR(H21&lt;=0,H21="")),VLOOKUP($D$15,$BP$14:$BQ$18,2,FALSE),""))))</f>
        <v/>
      </c>
      <c r="O21" s="681"/>
      <c r="R21" s="682"/>
      <c r="X21" s="562"/>
      <c r="Y21" s="562"/>
      <c r="Z21" s="562"/>
      <c r="AA21" s="562"/>
      <c r="AB21" s="562"/>
      <c r="AG21" s="562"/>
      <c r="AH21" s="562"/>
      <c r="AI21" s="562"/>
      <c r="AJ21" s="562"/>
      <c r="AK21" s="562"/>
      <c r="AL21" s="562"/>
      <c r="AM21" s="562"/>
      <c r="AY21" s="691">
        <f>WORKDAY(D8,15)</f>
        <v>20</v>
      </c>
      <c r="AZ21" s="692"/>
      <c r="BA21" s="692"/>
      <c r="BB21" s="692"/>
      <c r="BC21" s="692"/>
      <c r="BD21" s="692"/>
      <c r="BE21" s="692"/>
      <c r="BF21" s="692"/>
      <c r="BG21" s="692"/>
      <c r="BH21" s="692"/>
      <c r="BI21" s="693"/>
      <c r="BL21" s="683" t="s">
        <v>182</v>
      </c>
      <c r="BM21" s="684"/>
      <c r="BN21" s="694"/>
      <c r="BO21" s="695"/>
      <c r="BT21" s="233"/>
      <c r="BU21" s="562"/>
    </row>
    <row r="22" spans="2:73" s="578" customFormat="1" ht="20.25" customHeight="1" x14ac:dyDescent="0.2">
      <c r="B22" s="669">
        <v>3</v>
      </c>
      <c r="C22" s="687">
        <v>3</v>
      </c>
      <c r="D22" s="688"/>
      <c r="E22" s="689"/>
      <c r="F22" s="690"/>
      <c r="G22" s="674"/>
      <c r="H22" s="675"/>
      <c r="I22" s="676"/>
      <c r="J22" s="677" t="str">
        <f t="shared" si="6"/>
        <v/>
      </c>
      <c r="K22" s="672"/>
      <c r="L22" s="678" t="str">
        <f t="shared" si="7"/>
        <v/>
      </c>
      <c r="M22" s="679" t="str">
        <f t="shared" si="8"/>
        <v/>
      </c>
      <c r="N22" s="680" t="str">
        <f t="shared" si="9"/>
        <v/>
      </c>
      <c r="O22" s="681"/>
      <c r="P22" s="696"/>
      <c r="R22" s="578" t="str">
        <f t="shared" ref="R22:R29" si="10">IF($D$15="","",IF(K22="Yes",$BU$14*H22,IF(AND(OR(AY9=2,BA9=2,BD9=2,BF9=2,BH9=2),H22&gt;0),VLOOKUP($D$15,$BP$14:$BQ$18,2,FALSE)*H22,IF(AND(OR(AY9=2,BA9=2,BD9=2,BF9=2,BH9=2),OR(H22&lt;=0,H22="")),VLOOKUP($D$15,$BP$14:$BQ$18,2,FALSE),""))))</f>
        <v/>
      </c>
      <c r="AB22" s="562"/>
      <c r="AC22" s="562"/>
      <c r="AD22" s="562"/>
      <c r="AE22" s="562"/>
      <c r="AF22" s="562"/>
      <c r="AG22" s="562"/>
      <c r="AH22" s="562"/>
      <c r="AI22" s="562"/>
      <c r="AJ22" s="562"/>
      <c r="AK22" s="562"/>
      <c r="AL22" s="562"/>
      <c r="AM22" s="562"/>
      <c r="BL22" s="636" t="s">
        <v>169</v>
      </c>
      <c r="BM22" s="692"/>
      <c r="BN22" s="697"/>
      <c r="BT22" s="234"/>
      <c r="BU22" s="562"/>
    </row>
    <row r="23" spans="2:73" s="578" customFormat="1" ht="20.25" customHeight="1" x14ac:dyDescent="0.2">
      <c r="B23" s="669">
        <v>4</v>
      </c>
      <c r="C23" s="687">
        <v>4</v>
      </c>
      <c r="D23" s="688"/>
      <c r="E23" s="689"/>
      <c r="F23" s="690"/>
      <c r="G23" s="674"/>
      <c r="H23" s="675"/>
      <c r="I23" s="676"/>
      <c r="J23" s="677" t="str">
        <f t="shared" si="6"/>
        <v/>
      </c>
      <c r="K23" s="672"/>
      <c r="L23" s="678" t="str">
        <f t="shared" si="7"/>
        <v/>
      </c>
      <c r="M23" s="679" t="str">
        <f t="shared" si="8"/>
        <v/>
      </c>
      <c r="N23" s="680" t="str">
        <f t="shared" si="9"/>
        <v/>
      </c>
      <c r="O23" s="681"/>
      <c r="P23" s="696"/>
      <c r="R23" s="578" t="str">
        <f t="shared" si="10"/>
        <v/>
      </c>
      <c r="AB23" s="562"/>
      <c r="AC23" s="562"/>
      <c r="AD23" s="562"/>
      <c r="AE23" s="561"/>
      <c r="AF23" s="561"/>
      <c r="AG23" s="561"/>
      <c r="AH23" s="561"/>
      <c r="AI23" s="561"/>
      <c r="AJ23" s="562"/>
      <c r="AK23" s="562"/>
      <c r="AL23" s="562"/>
      <c r="AM23" s="562"/>
      <c r="BL23" s="636" t="s">
        <v>170</v>
      </c>
      <c r="BM23" s="692"/>
      <c r="BN23" s="697"/>
      <c r="BT23" s="230"/>
      <c r="BU23" s="562"/>
    </row>
    <row r="24" spans="2:73" s="578" customFormat="1" ht="20.25" customHeight="1" x14ac:dyDescent="0.25">
      <c r="B24" s="669">
        <v>5</v>
      </c>
      <c r="C24" s="687">
        <v>5</v>
      </c>
      <c r="D24" s="688"/>
      <c r="E24" s="689"/>
      <c r="F24" s="690"/>
      <c r="G24" s="674"/>
      <c r="H24" s="675"/>
      <c r="I24" s="676"/>
      <c r="J24" s="677" t="str">
        <f t="shared" si="6"/>
        <v/>
      </c>
      <c r="K24" s="672"/>
      <c r="L24" s="678" t="str">
        <f t="shared" si="7"/>
        <v/>
      </c>
      <c r="M24" s="679" t="str">
        <f t="shared" si="8"/>
        <v/>
      </c>
      <c r="N24" s="680" t="str">
        <f t="shared" si="9"/>
        <v/>
      </c>
      <c r="O24" s="681"/>
      <c r="P24" s="696"/>
      <c r="R24" s="578" t="str">
        <f t="shared" si="10"/>
        <v/>
      </c>
      <c r="AB24" s="562"/>
      <c r="AC24" s="562"/>
      <c r="AD24" s="562"/>
      <c r="AE24" s="561"/>
      <c r="AF24" s="561"/>
      <c r="AG24" s="561"/>
      <c r="AH24" s="561"/>
      <c r="AI24" s="561"/>
      <c r="AJ24" s="562"/>
      <c r="AK24" s="562"/>
      <c r="AL24" s="562"/>
      <c r="AM24" s="562"/>
      <c r="AY24" s="683" t="s">
        <v>185</v>
      </c>
      <c r="AZ24" s="684"/>
      <c r="BA24" s="684"/>
      <c r="BB24" s="684"/>
      <c r="BC24" s="684"/>
      <c r="BD24" s="684"/>
      <c r="BE24" s="684"/>
      <c r="BF24" s="684"/>
      <c r="BG24" s="684"/>
      <c r="BH24" s="684"/>
      <c r="BI24" s="685"/>
      <c r="BL24" s="636" t="s">
        <v>171</v>
      </c>
      <c r="BM24" s="692"/>
      <c r="BN24" s="697"/>
    </row>
    <row r="25" spans="2:73" s="578" customFormat="1" ht="20.25" customHeight="1" x14ac:dyDescent="0.2">
      <c r="B25" s="669">
        <v>6</v>
      </c>
      <c r="C25" s="687">
        <v>6</v>
      </c>
      <c r="D25" s="688"/>
      <c r="E25" s="689"/>
      <c r="F25" s="690"/>
      <c r="G25" s="674"/>
      <c r="H25" s="675"/>
      <c r="I25" s="676"/>
      <c r="J25" s="677" t="str">
        <f t="shared" si="6"/>
        <v/>
      </c>
      <c r="K25" s="672"/>
      <c r="L25" s="678" t="str">
        <f t="shared" si="7"/>
        <v/>
      </c>
      <c r="M25" s="679" t="str">
        <f t="shared" si="8"/>
        <v/>
      </c>
      <c r="N25" s="680" t="str">
        <f t="shared" si="9"/>
        <v/>
      </c>
      <c r="O25" s="681"/>
      <c r="P25" s="696"/>
      <c r="R25" s="578" t="str">
        <f t="shared" si="10"/>
        <v/>
      </c>
      <c r="AB25" s="562"/>
      <c r="AC25" s="562"/>
      <c r="AD25" s="562"/>
      <c r="AE25" s="561"/>
      <c r="AF25" s="561"/>
      <c r="AG25" s="561"/>
      <c r="AH25" s="561"/>
      <c r="AI25" s="561"/>
      <c r="AJ25" s="562"/>
      <c r="AK25" s="562"/>
      <c r="AL25" s="562"/>
      <c r="AM25" s="562"/>
      <c r="BN25" s="666"/>
    </row>
    <row r="26" spans="2:73" s="578" customFormat="1" ht="20.25" customHeight="1" x14ac:dyDescent="0.2">
      <c r="B26" s="669">
        <v>7</v>
      </c>
      <c r="C26" s="687">
        <v>7</v>
      </c>
      <c r="D26" s="688"/>
      <c r="E26" s="689"/>
      <c r="F26" s="690"/>
      <c r="G26" s="674"/>
      <c r="H26" s="675"/>
      <c r="I26" s="676"/>
      <c r="J26" s="677" t="str">
        <f t="shared" si="6"/>
        <v/>
      </c>
      <c r="K26" s="672"/>
      <c r="L26" s="678" t="str">
        <f t="shared" si="7"/>
        <v/>
      </c>
      <c r="M26" s="679" t="str">
        <f t="shared" si="8"/>
        <v/>
      </c>
      <c r="N26" s="680" t="str">
        <f t="shared" si="9"/>
        <v/>
      </c>
      <c r="O26" s="681"/>
      <c r="P26" s="696"/>
      <c r="R26" s="578" t="str">
        <f t="shared" si="10"/>
        <v/>
      </c>
      <c r="AB26" s="562"/>
      <c r="AC26" s="562"/>
      <c r="AD26" s="562"/>
      <c r="AE26" s="561"/>
      <c r="AF26" s="561"/>
      <c r="AG26" s="561"/>
      <c r="AH26" s="561"/>
      <c r="AI26" s="561"/>
      <c r="AJ26" s="562"/>
      <c r="AK26" s="562"/>
      <c r="AL26" s="562"/>
      <c r="AM26" s="562"/>
      <c r="BN26" s="666"/>
    </row>
    <row r="27" spans="2:73" s="578" customFormat="1" ht="20.25" customHeight="1" x14ac:dyDescent="0.2">
      <c r="B27" s="669">
        <v>8</v>
      </c>
      <c r="C27" s="687">
        <v>8</v>
      </c>
      <c r="D27" s="688"/>
      <c r="E27" s="689"/>
      <c r="F27" s="690"/>
      <c r="G27" s="674"/>
      <c r="H27" s="675"/>
      <c r="I27" s="676"/>
      <c r="J27" s="677" t="str">
        <f t="shared" si="6"/>
        <v/>
      </c>
      <c r="K27" s="672"/>
      <c r="L27" s="678" t="str">
        <f t="shared" si="7"/>
        <v/>
      </c>
      <c r="M27" s="679" t="str">
        <f t="shared" si="8"/>
        <v/>
      </c>
      <c r="N27" s="680" t="str">
        <f t="shared" si="9"/>
        <v/>
      </c>
      <c r="O27" s="681"/>
      <c r="P27" s="696"/>
      <c r="R27" s="578" t="str">
        <f t="shared" si="10"/>
        <v/>
      </c>
      <c r="X27" s="653"/>
      <c r="Y27" s="653"/>
      <c r="Z27" s="562"/>
      <c r="AA27" s="653"/>
      <c r="AB27" s="653"/>
      <c r="AC27" s="561"/>
      <c r="AD27" s="562"/>
      <c r="AE27" s="698"/>
      <c r="AF27" s="699"/>
      <c r="AG27" s="700"/>
      <c r="AH27" s="613"/>
      <c r="AI27" s="613"/>
      <c r="AJ27" s="700"/>
      <c r="AK27" s="562"/>
      <c r="AL27" s="562"/>
      <c r="AM27" s="562"/>
      <c r="BN27" s="666"/>
      <c r="BT27" s="562"/>
      <c r="BU27" s="562"/>
    </row>
    <row r="28" spans="2:73" s="578" customFormat="1" ht="20.25" customHeight="1" x14ac:dyDescent="0.2">
      <c r="B28" s="669">
        <v>9</v>
      </c>
      <c r="C28" s="687">
        <v>9</v>
      </c>
      <c r="D28" s="688"/>
      <c r="E28" s="689"/>
      <c r="F28" s="690"/>
      <c r="G28" s="674"/>
      <c r="H28" s="675"/>
      <c r="I28" s="676"/>
      <c r="J28" s="677" t="str">
        <f t="shared" si="6"/>
        <v/>
      </c>
      <c r="K28" s="672"/>
      <c r="L28" s="678" t="str">
        <f t="shared" si="7"/>
        <v/>
      </c>
      <c r="M28" s="679" t="str">
        <f t="shared" si="8"/>
        <v/>
      </c>
      <c r="N28" s="680" t="str">
        <f t="shared" si="9"/>
        <v/>
      </c>
      <c r="O28" s="681"/>
      <c r="P28" s="696"/>
      <c r="R28" s="578" t="str">
        <f t="shared" si="10"/>
        <v/>
      </c>
      <c r="Z28" s="562"/>
      <c r="AA28" s="701"/>
      <c r="AB28" s="701"/>
      <c r="AC28" s="561"/>
      <c r="AD28" s="562"/>
      <c r="AE28" s="561"/>
      <c r="AF28" s="561"/>
      <c r="AG28" s="561"/>
      <c r="AH28" s="613"/>
      <c r="AI28" s="561"/>
      <c r="AJ28" s="562"/>
      <c r="AK28" s="562"/>
      <c r="AL28" s="562"/>
      <c r="AM28" s="562"/>
      <c r="BN28" s="666"/>
      <c r="BT28" s="562"/>
      <c r="BU28" s="562"/>
    </row>
    <row r="29" spans="2:73" s="578" customFormat="1" ht="20.25" customHeight="1" x14ac:dyDescent="0.2">
      <c r="B29" s="669">
        <v>10</v>
      </c>
      <c r="C29" s="687">
        <v>10</v>
      </c>
      <c r="D29" s="688"/>
      <c r="E29" s="689"/>
      <c r="F29" s="690"/>
      <c r="G29" s="674"/>
      <c r="H29" s="702"/>
      <c r="I29" s="676"/>
      <c r="J29" s="677" t="str">
        <f t="shared" si="6"/>
        <v/>
      </c>
      <c r="K29" s="672"/>
      <c r="L29" s="678" t="str">
        <f t="shared" si="7"/>
        <v/>
      </c>
      <c r="M29" s="679" t="str">
        <f t="shared" si="8"/>
        <v/>
      </c>
      <c r="N29" s="680" t="str">
        <f t="shared" si="9"/>
        <v/>
      </c>
      <c r="O29" s="681"/>
      <c r="P29" s="696"/>
      <c r="R29" s="578" t="str">
        <f t="shared" si="10"/>
        <v/>
      </c>
      <c r="Z29" s="562"/>
      <c r="AA29" s="701"/>
      <c r="AB29" s="701"/>
      <c r="AC29" s="561"/>
      <c r="AD29" s="562"/>
      <c r="AE29" s="561"/>
      <c r="AF29" s="561"/>
      <c r="AG29" s="561"/>
      <c r="AH29" s="561"/>
      <c r="AI29" s="561"/>
      <c r="AJ29" s="562"/>
      <c r="AK29" s="562"/>
      <c r="AL29" s="562"/>
      <c r="AM29" s="562"/>
      <c r="BN29" s="666"/>
      <c r="BT29" s="562"/>
      <c r="BU29" s="562"/>
    </row>
    <row r="30" spans="2:73" s="578" customFormat="1" ht="3.75" customHeight="1" x14ac:dyDescent="0.2">
      <c r="B30" s="643"/>
      <c r="C30" s="613"/>
      <c r="D30" s="703"/>
      <c r="E30" s="704"/>
      <c r="F30" s="704"/>
      <c r="G30" s="704"/>
      <c r="H30" s="704"/>
      <c r="I30" s="704"/>
      <c r="J30" s="705"/>
      <c r="K30" s="705"/>
      <c r="L30" s="706"/>
      <c r="M30" s="707"/>
      <c r="N30" s="708"/>
      <c r="O30" s="709"/>
      <c r="P30" s="696"/>
      <c r="R30" s="578" t="str">
        <f t="shared" ref="R30" si="11">IF($D$15="","",IF(K30="Yes",$BU$14,IF(AND(OR(AY17=2,BA17=2,BD17=2,BF17=2,BH17=2),H30&gt;0),VLOOKUP($D$15,$BP$14:$BQ$18,2,FALSE)*H30,IF(AND(OR(AY17=2,BA17=2,BD17=2,BF17=2,BH17=2),OR(H30&lt;=0,H30="")),VLOOKUP($D$15,$BP$14:$BQ$18,2,FALSE),""))))</f>
        <v/>
      </c>
      <c r="Z30" s="562"/>
      <c r="AA30" s="701"/>
      <c r="AB30" s="701"/>
      <c r="AC30" s="561"/>
      <c r="AD30" s="562"/>
      <c r="AE30" s="561"/>
      <c r="AF30" s="561"/>
      <c r="AG30" s="561"/>
      <c r="AH30" s="561"/>
      <c r="AI30" s="561"/>
      <c r="AJ30" s="562"/>
      <c r="AK30" s="562"/>
      <c r="AL30" s="562"/>
      <c r="AM30" s="562"/>
      <c r="BN30" s="666"/>
      <c r="BT30" s="562"/>
      <c r="BU30" s="562"/>
    </row>
    <row r="31" spans="2:73" s="578" customFormat="1" ht="20.25" customHeight="1" x14ac:dyDescent="0.2">
      <c r="B31" s="643"/>
      <c r="C31" s="613"/>
      <c r="D31" s="703"/>
      <c r="E31" s="704"/>
      <c r="F31" s="704"/>
      <c r="G31" s="704"/>
      <c r="H31" s="704"/>
      <c r="I31" s="704"/>
      <c r="J31" s="705"/>
      <c r="K31" s="705"/>
      <c r="L31" s="888" t="s">
        <v>22</v>
      </c>
      <c r="M31" s="679" t="str">
        <f>IF(AND(BA17=10,BD17=10),"",SUM(M20:M29))</f>
        <v/>
      </c>
      <c r="N31" s="679" t="str">
        <f>IF(AND(BA17=10,BD17=10),"",SUM(N20:N29))</f>
        <v/>
      </c>
      <c r="O31" s="709"/>
      <c r="P31" s="696"/>
      <c r="Z31" s="562"/>
      <c r="AA31" s="701"/>
      <c r="AB31" s="701"/>
      <c r="AC31" s="561"/>
      <c r="AD31" s="562"/>
      <c r="AE31" s="561"/>
      <c r="AF31" s="561"/>
      <c r="AG31" s="561"/>
      <c r="AH31" s="561"/>
      <c r="AI31" s="561"/>
      <c r="AJ31" s="562"/>
      <c r="AK31" s="562"/>
      <c r="AL31" s="562"/>
      <c r="AM31" s="562"/>
      <c r="BN31" s="666"/>
      <c r="BT31" s="562"/>
      <c r="BU31" s="562"/>
    </row>
    <row r="32" spans="2:73" ht="12.75" customHeight="1" thickBot="1" x14ac:dyDescent="0.25">
      <c r="B32" s="710"/>
      <c r="C32" s="560"/>
      <c r="D32" s="560"/>
      <c r="E32" s="560"/>
      <c r="F32" s="560"/>
      <c r="G32" s="560"/>
      <c r="H32" s="560"/>
      <c r="I32" s="560"/>
      <c r="J32" s="560"/>
      <c r="K32" s="560"/>
      <c r="L32" s="711"/>
      <c r="M32" s="711"/>
      <c r="N32" s="712"/>
      <c r="O32" s="713"/>
      <c r="P32" s="564"/>
      <c r="AA32" s="701"/>
      <c r="AB32" s="701"/>
      <c r="AC32" s="561"/>
      <c r="AE32" s="561"/>
      <c r="AF32" s="561"/>
      <c r="AG32" s="561"/>
      <c r="AH32" s="561"/>
      <c r="AI32" s="561"/>
    </row>
    <row r="33" spans="2:68" ht="16.5" customHeight="1" thickTop="1" x14ac:dyDescent="0.2">
      <c r="E33" s="714"/>
      <c r="AA33" s="701"/>
      <c r="AB33" s="701"/>
      <c r="AC33" s="561"/>
      <c r="AE33" s="561"/>
      <c r="AF33" s="561"/>
      <c r="AG33" s="561"/>
      <c r="AH33" s="561"/>
      <c r="AI33" s="561"/>
    </row>
    <row r="34" spans="2:68" ht="17.25" hidden="1" customHeight="1" thickBot="1" x14ac:dyDescent="0.25">
      <c r="AE34" s="561"/>
      <c r="AF34" s="561"/>
      <c r="AG34" s="561"/>
      <c r="AH34" s="561"/>
      <c r="AI34" s="561"/>
    </row>
    <row r="35" spans="2:68" ht="19.5" hidden="1" customHeight="1" thickTop="1" x14ac:dyDescent="0.2">
      <c r="B35" s="715"/>
      <c r="C35" s="716"/>
      <c r="D35" s="716"/>
      <c r="E35" s="716"/>
      <c r="F35" s="716"/>
      <c r="G35" s="716"/>
      <c r="H35" s="716"/>
      <c r="I35" s="716"/>
      <c r="J35" s="716"/>
      <c r="K35" s="716"/>
      <c r="L35" s="716"/>
      <c r="M35" s="716"/>
      <c r="N35" s="716"/>
      <c r="O35" s="716"/>
      <c r="P35" s="716"/>
      <c r="Q35" s="717"/>
      <c r="R35" s="564"/>
      <c r="X35" s="561"/>
      <c r="AE35" s="561"/>
      <c r="AF35" s="561"/>
      <c r="AG35" s="561"/>
      <c r="AH35" s="561"/>
      <c r="AI35" s="561"/>
      <c r="AZ35" s="594" t="s">
        <v>14</v>
      </c>
      <c r="BA35" s="594" t="s">
        <v>18</v>
      </c>
      <c r="BB35" s="718" t="s">
        <v>17</v>
      </c>
      <c r="BC35" s="718"/>
      <c r="BD35" s="718"/>
      <c r="BE35" s="623"/>
      <c r="BF35" s="595" t="s">
        <v>29</v>
      </c>
      <c r="BG35" s="719" t="s">
        <v>67</v>
      </c>
      <c r="BH35" s="653"/>
    </row>
    <row r="36" spans="2:68" ht="15.75" hidden="1" customHeight="1" x14ac:dyDescent="0.2">
      <c r="B36" s="720"/>
      <c r="C36" s="721" t="s">
        <v>27</v>
      </c>
      <c r="D36" s="722"/>
      <c r="E36" s="722"/>
      <c r="F36" s="722"/>
      <c r="G36" s="722"/>
      <c r="H36" s="722"/>
      <c r="I36" s="722"/>
      <c r="J36" s="722"/>
      <c r="K36" s="722"/>
      <c r="L36" s="722"/>
      <c r="M36" s="722"/>
      <c r="N36" s="722"/>
      <c r="O36" s="722"/>
      <c r="P36" s="723"/>
      <c r="Q36" s="724"/>
      <c r="R36" s="564"/>
      <c r="X36" s="725"/>
      <c r="Y36" s="725"/>
      <c r="Z36" s="725"/>
      <c r="AA36" s="725"/>
      <c r="AB36" s="725"/>
      <c r="AC36" s="725"/>
      <c r="AD36" s="725"/>
      <c r="AE36" s="725"/>
      <c r="AF36" s="725"/>
      <c r="AG36" s="725"/>
      <c r="AH36" s="725"/>
      <c r="AI36" s="725"/>
      <c r="AJ36" s="725"/>
      <c r="AK36" s="725"/>
      <c r="AL36" s="725"/>
      <c r="AM36" s="725"/>
      <c r="AN36" s="725"/>
      <c r="AO36" s="725"/>
      <c r="AP36" s="725"/>
      <c r="AQ36" s="725"/>
      <c r="AR36" s="725"/>
      <c r="AZ36" s="726">
        <f t="shared" ref="AZ36:AZ45" si="12">IF(OR(F39="",F39=$BL$8),1,2)</f>
        <v>1</v>
      </c>
      <c r="BA36" s="726">
        <f t="shared" ref="BA36:BA45" si="13">IF(OR(G39="",G39=$BO$8),1,2)</f>
        <v>1</v>
      </c>
      <c r="BB36" s="727">
        <f t="shared" ref="BB36:BB45" si="14">IF(OR(H39="",H39=$BL$18,H39=$BL$14,H39=BL17),1,2)</f>
        <v>1</v>
      </c>
      <c r="BC36" s="727"/>
      <c r="BD36" s="727"/>
      <c r="BE36" s="728"/>
      <c r="BF36" s="729" t="str">
        <f>IF(OR(F20="",G20=""),"",IF(E39&gt;0,(E39*11),IF(OR(E39="",E39&lt;=0),11)))</f>
        <v/>
      </c>
      <c r="BG36" s="730" t="str">
        <f t="shared" ref="BG36:BG45" si="15">IF($D$15="","",IF(AND(OR(AY7=2,BA7=2,BD7=2,BF7=2,BH7=2),E39&gt;0),VLOOKUP($D$15,$BO$14:$BP$18,2,FALSE)*E39,IF(AND(OR(AY7=2,BA7=2,BD7=2,BF7=2,BH7=2),OR(E39&lt;=0,E39="")),VLOOKUP($D$15,$BO$14:$BP$18,2,FALSE),"")))</f>
        <v/>
      </c>
      <c r="BH36" s="731"/>
    </row>
    <row r="37" spans="2:68" ht="4.5" hidden="1" customHeight="1" x14ac:dyDescent="0.2">
      <c r="B37" s="720"/>
      <c r="C37" s="732"/>
      <c r="D37" s="733"/>
      <c r="E37" s="733"/>
      <c r="F37" s="733"/>
      <c r="G37" s="733"/>
      <c r="H37" s="733"/>
      <c r="I37" s="733"/>
      <c r="J37" s="734"/>
      <c r="K37" s="734"/>
      <c r="L37" s="735"/>
      <c r="M37" s="736"/>
      <c r="N37" s="737"/>
      <c r="O37" s="734"/>
      <c r="P37" s="737"/>
      <c r="Q37" s="724"/>
      <c r="R37" s="564"/>
      <c r="X37" s="561"/>
      <c r="Y37" s="561"/>
      <c r="Z37" s="561"/>
      <c r="AA37" s="561"/>
      <c r="AB37" s="561"/>
      <c r="AC37" s="561"/>
      <c r="AD37" s="561"/>
      <c r="AZ37" s="726">
        <f t="shared" si="12"/>
        <v>1</v>
      </c>
      <c r="BA37" s="726">
        <f t="shared" si="13"/>
        <v>1</v>
      </c>
      <c r="BB37" s="727">
        <f t="shared" si="14"/>
        <v>1</v>
      </c>
      <c r="BC37" s="727"/>
      <c r="BD37" s="727"/>
      <c r="BE37" s="728"/>
      <c r="BF37" s="729" t="str">
        <f t="shared" ref="BF37:BF45" si="16">IF(OR(F21="",G21=""),"",IF(E40&gt;0,(E40*11),IF(OR(E40="",E40&lt;=0),11)))</f>
        <v/>
      </c>
      <c r="BG37" s="730" t="str">
        <f t="shared" si="15"/>
        <v/>
      </c>
      <c r="BH37" s="731"/>
    </row>
    <row r="38" spans="2:68" ht="48.75" hidden="1" customHeight="1" x14ac:dyDescent="0.2">
      <c r="B38" s="738"/>
      <c r="C38" s="739" t="s">
        <v>220</v>
      </c>
      <c r="D38" s="740" t="s">
        <v>10</v>
      </c>
      <c r="E38" s="741" t="s">
        <v>127</v>
      </c>
      <c r="F38" s="742" t="s">
        <v>14</v>
      </c>
      <c r="G38" s="743" t="s">
        <v>18</v>
      </c>
      <c r="H38" s="739" t="s">
        <v>17</v>
      </c>
      <c r="I38" s="744" t="s">
        <v>134</v>
      </c>
      <c r="J38" s="745" t="s">
        <v>188</v>
      </c>
      <c r="K38" s="746"/>
      <c r="L38" s="742" t="s">
        <v>155</v>
      </c>
      <c r="M38" s="742" t="s">
        <v>156</v>
      </c>
      <c r="N38" s="747" t="s">
        <v>147</v>
      </c>
      <c r="O38" s="748"/>
      <c r="P38" s="749" t="s">
        <v>172</v>
      </c>
      <c r="Q38" s="724"/>
      <c r="R38" s="564"/>
      <c r="X38" s="653"/>
      <c r="Y38" s="561"/>
      <c r="Z38" s="561"/>
      <c r="AA38" s="750"/>
      <c r="AB38" s="750"/>
      <c r="AC38" s="612"/>
      <c r="AD38" s="623"/>
      <c r="AE38" s="623"/>
      <c r="AQ38" s="751"/>
      <c r="AZ38" s="726">
        <f t="shared" si="12"/>
        <v>1</v>
      </c>
      <c r="BA38" s="726">
        <f t="shared" si="13"/>
        <v>1</v>
      </c>
      <c r="BB38" s="727">
        <f t="shared" si="14"/>
        <v>1</v>
      </c>
      <c r="BC38" s="727"/>
      <c r="BD38" s="727"/>
      <c r="BE38" s="728"/>
      <c r="BF38" s="729" t="str">
        <f t="shared" si="16"/>
        <v/>
      </c>
      <c r="BG38" s="730" t="str">
        <f t="shared" si="15"/>
        <v/>
      </c>
      <c r="BH38" s="731"/>
    </row>
    <row r="39" spans="2:68" hidden="1" x14ac:dyDescent="0.2">
      <c r="B39" s="738"/>
      <c r="C39" s="670">
        <f>C20</f>
        <v>1</v>
      </c>
      <c r="D39" s="752">
        <f t="shared" ref="D39:D48" si="17">G20</f>
        <v>0</v>
      </c>
      <c r="E39" s="753"/>
      <c r="F39" s="754"/>
      <c r="G39" s="755"/>
      <c r="H39" s="756"/>
      <c r="I39" s="757"/>
      <c r="J39" s="758"/>
      <c r="K39" s="759"/>
      <c r="L39" s="754"/>
      <c r="M39" s="754"/>
      <c r="N39" s="760"/>
      <c r="O39" s="761"/>
      <c r="P39" s="762"/>
      <c r="Q39" s="724"/>
      <c r="R39" s="564"/>
      <c r="X39" s="611"/>
      <c r="Y39" s="763"/>
      <c r="Z39" s="561"/>
      <c r="AA39" s="764"/>
      <c r="AB39" s="764"/>
      <c r="AC39" s="765"/>
      <c r="AD39" s="766"/>
      <c r="AE39" s="766"/>
      <c r="AZ39" s="726">
        <f t="shared" si="12"/>
        <v>1</v>
      </c>
      <c r="BA39" s="726">
        <f t="shared" si="13"/>
        <v>1</v>
      </c>
      <c r="BB39" s="727">
        <f t="shared" si="14"/>
        <v>1</v>
      </c>
      <c r="BC39" s="727"/>
      <c r="BD39" s="727"/>
      <c r="BE39" s="728"/>
      <c r="BF39" s="729" t="str">
        <f t="shared" si="16"/>
        <v/>
      </c>
      <c r="BG39" s="730" t="str">
        <f t="shared" si="15"/>
        <v/>
      </c>
      <c r="BH39" s="731"/>
      <c r="BP39" s="231"/>
    </row>
    <row r="40" spans="2:68" hidden="1" x14ac:dyDescent="0.2">
      <c r="B40" s="738"/>
      <c r="C40" s="670">
        <f t="shared" ref="C40:C48" si="18">C21</f>
        <v>2</v>
      </c>
      <c r="D40" s="752">
        <f t="shared" si="17"/>
        <v>0</v>
      </c>
      <c r="E40" s="753"/>
      <c r="F40" s="754"/>
      <c r="G40" s="755"/>
      <c r="H40" s="756"/>
      <c r="I40" s="757"/>
      <c r="J40" s="758"/>
      <c r="K40" s="759"/>
      <c r="L40" s="754"/>
      <c r="M40" s="754"/>
      <c r="N40" s="760"/>
      <c r="O40" s="761"/>
      <c r="P40" s="762"/>
      <c r="Q40" s="724"/>
      <c r="R40" s="564"/>
      <c r="X40" s="611"/>
      <c r="Y40" s="763"/>
      <c r="Z40" s="561"/>
      <c r="AA40" s="764"/>
      <c r="AB40" s="764"/>
      <c r="AC40" s="765"/>
      <c r="AD40" s="766"/>
      <c r="AE40" s="766"/>
      <c r="AZ40" s="726">
        <f t="shared" si="12"/>
        <v>1</v>
      </c>
      <c r="BA40" s="726">
        <f t="shared" si="13"/>
        <v>1</v>
      </c>
      <c r="BB40" s="727">
        <f t="shared" si="14"/>
        <v>1</v>
      </c>
      <c r="BC40" s="727"/>
      <c r="BD40" s="727"/>
      <c r="BE40" s="728"/>
      <c r="BF40" s="729" t="str">
        <f t="shared" si="16"/>
        <v/>
      </c>
      <c r="BG40" s="730" t="str">
        <f t="shared" si="15"/>
        <v/>
      </c>
      <c r="BH40" s="731"/>
    </row>
    <row r="41" spans="2:68" hidden="1" x14ac:dyDescent="0.2">
      <c r="B41" s="738"/>
      <c r="C41" s="670">
        <f t="shared" si="18"/>
        <v>3</v>
      </c>
      <c r="D41" s="752">
        <f t="shared" si="17"/>
        <v>0</v>
      </c>
      <c r="E41" s="753"/>
      <c r="F41" s="754"/>
      <c r="G41" s="755"/>
      <c r="H41" s="756"/>
      <c r="I41" s="757"/>
      <c r="J41" s="758"/>
      <c r="K41" s="759"/>
      <c r="L41" s="754"/>
      <c r="M41" s="754"/>
      <c r="N41" s="760"/>
      <c r="O41" s="761"/>
      <c r="P41" s="762"/>
      <c r="Q41" s="724"/>
      <c r="R41" s="564"/>
      <c r="X41" s="611"/>
      <c r="Y41" s="763"/>
      <c r="Z41" s="561"/>
      <c r="AA41" s="764"/>
      <c r="AB41" s="764"/>
      <c r="AC41" s="765"/>
      <c r="AD41" s="766"/>
      <c r="AE41" s="766"/>
      <c r="AZ41" s="726">
        <f t="shared" si="12"/>
        <v>1</v>
      </c>
      <c r="BA41" s="726">
        <f t="shared" si="13"/>
        <v>1</v>
      </c>
      <c r="BB41" s="727">
        <f t="shared" si="14"/>
        <v>1</v>
      </c>
      <c r="BC41" s="727"/>
      <c r="BD41" s="727"/>
      <c r="BE41" s="728"/>
      <c r="BF41" s="729" t="str">
        <f t="shared" si="16"/>
        <v/>
      </c>
      <c r="BG41" s="730" t="str">
        <f t="shared" si="15"/>
        <v/>
      </c>
      <c r="BH41" s="731"/>
    </row>
    <row r="42" spans="2:68" hidden="1" x14ac:dyDescent="0.2">
      <c r="B42" s="738"/>
      <c r="C42" s="670">
        <f t="shared" si="18"/>
        <v>4</v>
      </c>
      <c r="D42" s="752">
        <f t="shared" si="17"/>
        <v>0</v>
      </c>
      <c r="E42" s="753"/>
      <c r="F42" s="754"/>
      <c r="G42" s="755"/>
      <c r="H42" s="756"/>
      <c r="I42" s="757"/>
      <c r="J42" s="758"/>
      <c r="K42" s="759"/>
      <c r="L42" s="754"/>
      <c r="M42" s="754"/>
      <c r="N42" s="760"/>
      <c r="O42" s="761"/>
      <c r="P42" s="762"/>
      <c r="Q42" s="724"/>
      <c r="R42" s="564"/>
      <c r="X42" s="611"/>
      <c r="Y42" s="763"/>
      <c r="Z42" s="561"/>
      <c r="AA42" s="764"/>
      <c r="AB42" s="764"/>
      <c r="AC42" s="765"/>
      <c r="AD42" s="766"/>
      <c r="AE42" s="766"/>
      <c r="AZ42" s="726">
        <f t="shared" si="12"/>
        <v>1</v>
      </c>
      <c r="BA42" s="726">
        <f t="shared" si="13"/>
        <v>1</v>
      </c>
      <c r="BB42" s="727">
        <f t="shared" si="14"/>
        <v>1</v>
      </c>
      <c r="BC42" s="727"/>
      <c r="BD42" s="727"/>
      <c r="BE42" s="728"/>
      <c r="BF42" s="729" t="str">
        <f t="shared" si="16"/>
        <v/>
      </c>
      <c r="BG42" s="730" t="str">
        <f t="shared" si="15"/>
        <v/>
      </c>
    </row>
    <row r="43" spans="2:68" hidden="1" x14ac:dyDescent="0.2">
      <c r="B43" s="738"/>
      <c r="C43" s="670">
        <f t="shared" si="18"/>
        <v>5</v>
      </c>
      <c r="D43" s="752">
        <f t="shared" si="17"/>
        <v>0</v>
      </c>
      <c r="E43" s="753"/>
      <c r="F43" s="754"/>
      <c r="G43" s="755"/>
      <c r="H43" s="756"/>
      <c r="I43" s="757"/>
      <c r="J43" s="758"/>
      <c r="K43" s="759"/>
      <c r="L43" s="754"/>
      <c r="M43" s="754"/>
      <c r="N43" s="767"/>
      <c r="O43" s="768"/>
      <c r="P43" s="762"/>
      <c r="Q43" s="724"/>
      <c r="R43" s="564"/>
      <c r="X43" s="611"/>
      <c r="Y43" s="763"/>
      <c r="Z43" s="561"/>
      <c r="AA43" s="764"/>
      <c r="AB43" s="764"/>
      <c r="AC43" s="765"/>
      <c r="AD43" s="766"/>
      <c r="AE43" s="766"/>
      <c r="AZ43" s="726">
        <f t="shared" si="12"/>
        <v>1</v>
      </c>
      <c r="BA43" s="726">
        <f t="shared" si="13"/>
        <v>1</v>
      </c>
      <c r="BB43" s="727">
        <f t="shared" si="14"/>
        <v>1</v>
      </c>
      <c r="BC43" s="727"/>
      <c r="BD43" s="727"/>
      <c r="BE43" s="728"/>
      <c r="BF43" s="729" t="str">
        <f t="shared" si="16"/>
        <v/>
      </c>
      <c r="BG43" s="730" t="str">
        <f t="shared" si="15"/>
        <v/>
      </c>
    </row>
    <row r="44" spans="2:68" hidden="1" x14ac:dyDescent="0.2">
      <c r="B44" s="738"/>
      <c r="C44" s="670">
        <f t="shared" si="18"/>
        <v>6</v>
      </c>
      <c r="D44" s="752">
        <f t="shared" si="17"/>
        <v>0</v>
      </c>
      <c r="E44" s="753"/>
      <c r="F44" s="754"/>
      <c r="G44" s="755"/>
      <c r="H44" s="756"/>
      <c r="I44" s="757"/>
      <c r="J44" s="758"/>
      <c r="K44" s="759"/>
      <c r="L44" s="754"/>
      <c r="M44" s="754"/>
      <c r="N44" s="760"/>
      <c r="O44" s="761"/>
      <c r="P44" s="762"/>
      <c r="Q44" s="724"/>
      <c r="R44" s="564"/>
      <c r="X44" s="611"/>
      <c r="Y44" s="763"/>
      <c r="Z44" s="561"/>
      <c r="AA44" s="764"/>
      <c r="AB44" s="764"/>
      <c r="AC44" s="765"/>
      <c r="AD44" s="766"/>
      <c r="AE44" s="766"/>
      <c r="AZ44" s="726">
        <f t="shared" si="12"/>
        <v>1</v>
      </c>
      <c r="BA44" s="726">
        <f t="shared" si="13"/>
        <v>1</v>
      </c>
      <c r="BB44" s="727">
        <f t="shared" si="14"/>
        <v>1</v>
      </c>
      <c r="BC44" s="727"/>
      <c r="BD44" s="727"/>
      <c r="BE44" s="728"/>
      <c r="BF44" s="729" t="str">
        <f t="shared" si="16"/>
        <v/>
      </c>
      <c r="BG44" s="730" t="str">
        <f t="shared" si="15"/>
        <v/>
      </c>
    </row>
    <row r="45" spans="2:68" hidden="1" x14ac:dyDescent="0.2">
      <c r="B45" s="738"/>
      <c r="C45" s="670">
        <f t="shared" si="18"/>
        <v>7</v>
      </c>
      <c r="D45" s="752">
        <f t="shared" si="17"/>
        <v>0</v>
      </c>
      <c r="E45" s="753"/>
      <c r="F45" s="754"/>
      <c r="G45" s="755"/>
      <c r="H45" s="756"/>
      <c r="I45" s="757"/>
      <c r="J45" s="758"/>
      <c r="K45" s="759"/>
      <c r="L45" s="754"/>
      <c r="M45" s="754"/>
      <c r="N45" s="760"/>
      <c r="O45" s="761"/>
      <c r="P45" s="762"/>
      <c r="Q45" s="724"/>
      <c r="R45" s="564"/>
      <c r="X45" s="611"/>
      <c r="Y45" s="763"/>
      <c r="Z45" s="561"/>
      <c r="AA45" s="764"/>
      <c r="AB45" s="764"/>
      <c r="AC45" s="765"/>
      <c r="AD45" s="766"/>
      <c r="AE45" s="766"/>
      <c r="AZ45" s="726">
        <f t="shared" si="12"/>
        <v>1</v>
      </c>
      <c r="BA45" s="726">
        <f t="shared" si="13"/>
        <v>1</v>
      </c>
      <c r="BB45" s="727">
        <f t="shared" si="14"/>
        <v>1</v>
      </c>
      <c r="BC45" s="727"/>
      <c r="BD45" s="727"/>
      <c r="BE45" s="728"/>
      <c r="BF45" s="729" t="str">
        <f t="shared" si="16"/>
        <v/>
      </c>
      <c r="BG45" s="730" t="str">
        <f t="shared" si="15"/>
        <v/>
      </c>
    </row>
    <row r="46" spans="2:68" ht="18" hidden="1" x14ac:dyDescent="0.25">
      <c r="B46" s="738"/>
      <c r="C46" s="670">
        <f t="shared" si="18"/>
        <v>8</v>
      </c>
      <c r="D46" s="752">
        <f t="shared" si="17"/>
        <v>0</v>
      </c>
      <c r="E46" s="753"/>
      <c r="F46" s="754"/>
      <c r="G46" s="755"/>
      <c r="H46" s="756"/>
      <c r="I46" s="757"/>
      <c r="J46" s="758"/>
      <c r="K46" s="759"/>
      <c r="L46" s="754"/>
      <c r="M46" s="754"/>
      <c r="N46" s="760"/>
      <c r="O46" s="761"/>
      <c r="P46" s="762"/>
      <c r="Q46" s="724"/>
      <c r="R46" s="564"/>
      <c r="X46" s="611"/>
      <c r="Y46" s="763"/>
      <c r="Z46" s="561"/>
      <c r="AA46" s="764"/>
      <c r="AB46" s="764"/>
      <c r="AC46" s="765"/>
      <c r="AD46" s="766"/>
      <c r="AE46" s="766"/>
      <c r="AY46" s="769"/>
      <c r="AZ46" s="695"/>
      <c r="BA46" s="695"/>
      <c r="BB46" s="695"/>
      <c r="BC46" s="695"/>
      <c r="BD46" s="695"/>
      <c r="BE46" s="695"/>
      <c r="BH46" s="695"/>
    </row>
    <row r="47" spans="2:68" ht="16.5" hidden="1" customHeight="1" x14ac:dyDescent="0.2">
      <c r="B47" s="738"/>
      <c r="C47" s="670">
        <f t="shared" si="18"/>
        <v>9</v>
      </c>
      <c r="D47" s="752">
        <f t="shared" si="17"/>
        <v>0</v>
      </c>
      <c r="E47" s="753"/>
      <c r="F47" s="754"/>
      <c r="G47" s="755"/>
      <c r="H47" s="756"/>
      <c r="I47" s="757"/>
      <c r="J47" s="758"/>
      <c r="K47" s="759"/>
      <c r="L47" s="754"/>
      <c r="M47" s="754"/>
      <c r="N47" s="760"/>
      <c r="O47" s="761"/>
      <c r="P47" s="762"/>
      <c r="Q47" s="724"/>
      <c r="R47" s="564"/>
      <c r="X47" s="611"/>
      <c r="Y47" s="763"/>
      <c r="Z47" s="561"/>
      <c r="AA47" s="764"/>
      <c r="AB47" s="764"/>
      <c r="AC47" s="765"/>
      <c r="AD47" s="766"/>
      <c r="AE47" s="766"/>
      <c r="AY47" s="561"/>
      <c r="AZ47" s="719" t="s">
        <v>14</v>
      </c>
      <c r="BA47" s="595" t="s">
        <v>18</v>
      </c>
      <c r="BB47" s="719" t="s">
        <v>17</v>
      </c>
      <c r="BC47" s="770" t="s">
        <v>80</v>
      </c>
      <c r="BD47" s="771" t="s">
        <v>225</v>
      </c>
      <c r="BE47" s="772" t="s">
        <v>226</v>
      </c>
      <c r="BF47" s="595" t="s">
        <v>29</v>
      </c>
      <c r="BG47" s="772" t="s">
        <v>162</v>
      </c>
      <c r="BH47" s="595" t="s">
        <v>163</v>
      </c>
    </row>
    <row r="48" spans="2:68" hidden="1" x14ac:dyDescent="0.2">
      <c r="B48" s="738"/>
      <c r="C48" s="670">
        <f t="shared" si="18"/>
        <v>10</v>
      </c>
      <c r="D48" s="752">
        <f t="shared" si="17"/>
        <v>0</v>
      </c>
      <c r="E48" s="753"/>
      <c r="F48" s="754"/>
      <c r="G48" s="755"/>
      <c r="H48" s="756"/>
      <c r="I48" s="757"/>
      <c r="J48" s="758"/>
      <c r="K48" s="759"/>
      <c r="L48" s="754"/>
      <c r="M48" s="754"/>
      <c r="N48" s="760"/>
      <c r="O48" s="761"/>
      <c r="P48" s="762"/>
      <c r="Q48" s="724"/>
      <c r="R48" s="564"/>
      <c r="X48" s="611"/>
      <c r="Y48" s="763"/>
      <c r="Z48" s="561"/>
      <c r="AA48" s="764"/>
      <c r="AB48" s="764"/>
      <c r="AC48" s="765"/>
      <c r="AD48" s="766"/>
      <c r="AE48" s="766"/>
      <c r="AY48" s="773">
        <f>C20</f>
        <v>1</v>
      </c>
      <c r="AZ48" s="774" t="str">
        <f t="shared" ref="AZ48:AZ57" si="19">IF(F39="","",IF(AZ36=1,"-",IF(AZ36=2,0,"")))</f>
        <v/>
      </c>
      <c r="BA48" s="775" t="str">
        <f t="shared" ref="BA48:BA57" si="20">IF(G39="","",IF(BA36=1,"-",IF(AND(OR(E39="",E39="-",E39=0,G39=$BO$7)),4,IF(E39&gt;0,4*E39,""))))</f>
        <v/>
      </c>
      <c r="BB48" s="774" t="str">
        <f t="shared" ref="BB48:BB57" si="21">IF(G20="","",IF(BB36=1,"-",IF(AND(BB36=2,OR(E39=0,E39="")),VLOOKUP(H39,$BK$14:$BL$18,2,FALSE),VLOOKUP(H39,$BK$14:$BL$18,2,FALSE)*E39)))</f>
        <v/>
      </c>
      <c r="BC48" s="776" t="str">
        <f>BG36</f>
        <v/>
      </c>
      <c r="BD48" s="777">
        <f t="shared" ref="BD48:BD57" si="22">L39</f>
        <v>0</v>
      </c>
      <c r="BE48" s="775">
        <f t="shared" ref="BE48:BE57" si="23">M39</f>
        <v>0</v>
      </c>
      <c r="BF48" s="729" t="str">
        <f t="shared" ref="BF48:BF57" si="24">BF36</f>
        <v/>
      </c>
      <c r="BG48" s="775">
        <f>SUM(BE48:BF48)</f>
        <v>0</v>
      </c>
      <c r="BH48" s="729">
        <f>SUM(AZ48:BD48)</f>
        <v>0</v>
      </c>
    </row>
    <row r="49" spans="2:61" ht="15" hidden="1" thickBot="1" x14ac:dyDescent="0.25">
      <c r="B49" s="778"/>
      <c r="C49" s="779"/>
      <c r="D49" s="779"/>
      <c r="E49" s="779"/>
      <c r="F49" s="779"/>
      <c r="G49" s="779"/>
      <c r="H49" s="779"/>
      <c r="I49" s="779"/>
      <c r="J49" s="779"/>
      <c r="K49" s="779"/>
      <c r="L49" s="779"/>
      <c r="M49" s="779"/>
      <c r="N49" s="780"/>
      <c r="O49" s="780"/>
      <c r="P49" s="779"/>
      <c r="Q49" s="781"/>
      <c r="R49" s="564"/>
      <c r="X49" s="561"/>
      <c r="Y49" s="561"/>
      <c r="Z49" s="561"/>
      <c r="AA49" s="561"/>
      <c r="AB49" s="561"/>
      <c r="AC49" s="561"/>
      <c r="AD49" s="561"/>
      <c r="AY49" s="773">
        <f t="shared" ref="AY49:AY57" si="25">C21</f>
        <v>2</v>
      </c>
      <c r="AZ49" s="774" t="str">
        <f t="shared" si="19"/>
        <v/>
      </c>
      <c r="BA49" s="775" t="str">
        <f t="shared" si="20"/>
        <v/>
      </c>
      <c r="BB49" s="774" t="str">
        <f t="shared" si="21"/>
        <v/>
      </c>
      <c r="BC49" s="776" t="str">
        <f t="shared" ref="BC49:BC57" si="26">BG37</f>
        <v/>
      </c>
      <c r="BD49" s="777">
        <f t="shared" si="22"/>
        <v>0</v>
      </c>
      <c r="BE49" s="775">
        <f t="shared" si="23"/>
        <v>0</v>
      </c>
      <c r="BF49" s="729" t="str">
        <f t="shared" si="24"/>
        <v/>
      </c>
      <c r="BG49" s="775">
        <f t="shared" ref="BG49:BG57" si="27">SUM(BE49:BF49)</f>
        <v>0</v>
      </c>
      <c r="BH49" s="729">
        <f t="shared" ref="BH49:BH57" si="28">SUM(AZ49:BD49)</f>
        <v>0</v>
      </c>
    </row>
    <row r="50" spans="2:61" ht="15.75" hidden="1" thickTop="1" x14ac:dyDescent="0.25">
      <c r="X50" s="561"/>
      <c r="Y50" s="561"/>
      <c r="Z50" s="561"/>
      <c r="AA50" s="561"/>
      <c r="AB50" s="782"/>
      <c r="AC50" s="561"/>
      <c r="AD50" s="561"/>
      <c r="AY50" s="773">
        <f t="shared" si="25"/>
        <v>3</v>
      </c>
      <c r="AZ50" s="774" t="str">
        <f t="shared" si="19"/>
        <v/>
      </c>
      <c r="BA50" s="775" t="str">
        <f t="shared" si="20"/>
        <v/>
      </c>
      <c r="BB50" s="774" t="str">
        <f t="shared" si="21"/>
        <v/>
      </c>
      <c r="BC50" s="776" t="str">
        <f t="shared" si="26"/>
        <v/>
      </c>
      <c r="BD50" s="777">
        <f t="shared" si="22"/>
        <v>0</v>
      </c>
      <c r="BE50" s="775">
        <f t="shared" si="23"/>
        <v>0</v>
      </c>
      <c r="BF50" s="729" t="str">
        <f t="shared" si="24"/>
        <v/>
      </c>
      <c r="BG50" s="775">
        <f t="shared" si="27"/>
        <v>0</v>
      </c>
      <c r="BH50" s="729">
        <f t="shared" si="28"/>
        <v>0</v>
      </c>
    </row>
    <row r="51" spans="2:61" ht="15" hidden="1" x14ac:dyDescent="0.25">
      <c r="U51" s="783"/>
      <c r="X51" s="783"/>
      <c r="Y51" s="783"/>
      <c r="Z51" s="784"/>
      <c r="AB51" s="783"/>
      <c r="AC51" s="783"/>
      <c r="AY51" s="773">
        <f t="shared" si="25"/>
        <v>4</v>
      </c>
      <c r="AZ51" s="774" t="str">
        <f t="shared" si="19"/>
        <v/>
      </c>
      <c r="BA51" s="775" t="str">
        <f t="shared" si="20"/>
        <v/>
      </c>
      <c r="BB51" s="774" t="str">
        <f t="shared" si="21"/>
        <v/>
      </c>
      <c r="BC51" s="776" t="str">
        <f t="shared" si="26"/>
        <v/>
      </c>
      <c r="BD51" s="777">
        <f t="shared" si="22"/>
        <v>0</v>
      </c>
      <c r="BE51" s="775">
        <f t="shared" si="23"/>
        <v>0</v>
      </c>
      <c r="BF51" s="729" t="str">
        <f t="shared" si="24"/>
        <v/>
      </c>
      <c r="BG51" s="775">
        <f t="shared" si="27"/>
        <v>0</v>
      </c>
      <c r="BH51" s="729">
        <f>SUM(AZ51:BD51)</f>
        <v>0</v>
      </c>
    </row>
    <row r="52" spans="2:61" ht="15" hidden="1" x14ac:dyDescent="0.25">
      <c r="U52" s="783"/>
      <c r="Z52" s="785"/>
      <c r="AE52" s="561"/>
      <c r="AT52" s="561"/>
      <c r="AY52" s="773">
        <f t="shared" si="25"/>
        <v>5</v>
      </c>
      <c r="AZ52" s="774" t="str">
        <f t="shared" si="19"/>
        <v/>
      </c>
      <c r="BA52" s="775" t="str">
        <f t="shared" si="20"/>
        <v/>
      </c>
      <c r="BB52" s="774" t="str">
        <f t="shared" si="21"/>
        <v/>
      </c>
      <c r="BC52" s="776" t="str">
        <f t="shared" si="26"/>
        <v/>
      </c>
      <c r="BD52" s="777">
        <f t="shared" si="22"/>
        <v>0</v>
      </c>
      <c r="BE52" s="775">
        <f t="shared" si="23"/>
        <v>0</v>
      </c>
      <c r="BF52" s="729" t="str">
        <f t="shared" si="24"/>
        <v/>
      </c>
      <c r="BG52" s="775">
        <f t="shared" si="27"/>
        <v>0</v>
      </c>
      <c r="BH52" s="729">
        <f>SUM(AZ52:BD52)</f>
        <v>0</v>
      </c>
    </row>
    <row r="53" spans="2:61" hidden="1" x14ac:dyDescent="0.2">
      <c r="U53" s="562" t="str">
        <f>IF(X52=1,T39,"")</f>
        <v/>
      </c>
      <c r="Z53" s="785"/>
      <c r="AT53" s="561"/>
      <c r="AY53" s="773">
        <f t="shared" si="25"/>
        <v>6</v>
      </c>
      <c r="AZ53" s="774" t="str">
        <f t="shared" si="19"/>
        <v/>
      </c>
      <c r="BA53" s="775" t="str">
        <f t="shared" si="20"/>
        <v/>
      </c>
      <c r="BB53" s="774" t="str">
        <f t="shared" si="21"/>
        <v/>
      </c>
      <c r="BC53" s="776" t="str">
        <f t="shared" si="26"/>
        <v/>
      </c>
      <c r="BD53" s="777">
        <f t="shared" si="22"/>
        <v>0</v>
      </c>
      <c r="BE53" s="775">
        <f t="shared" si="23"/>
        <v>0</v>
      </c>
      <c r="BF53" s="729" t="str">
        <f t="shared" si="24"/>
        <v/>
      </c>
      <c r="BG53" s="775">
        <f t="shared" si="27"/>
        <v>0</v>
      </c>
      <c r="BH53" s="729">
        <f t="shared" si="28"/>
        <v>0</v>
      </c>
    </row>
    <row r="54" spans="2:61" hidden="1" x14ac:dyDescent="0.2">
      <c r="U54" s="562" t="str">
        <f>IF(X53=1,T40,"")</f>
        <v/>
      </c>
      <c r="Z54" s="785"/>
      <c r="AT54" s="725"/>
      <c r="AY54" s="773">
        <f t="shared" si="25"/>
        <v>7</v>
      </c>
      <c r="AZ54" s="774" t="str">
        <f t="shared" si="19"/>
        <v/>
      </c>
      <c r="BA54" s="775" t="str">
        <f t="shared" si="20"/>
        <v/>
      </c>
      <c r="BB54" s="774" t="str">
        <f t="shared" si="21"/>
        <v/>
      </c>
      <c r="BC54" s="776" t="str">
        <f t="shared" si="26"/>
        <v/>
      </c>
      <c r="BD54" s="777">
        <f t="shared" si="22"/>
        <v>0</v>
      </c>
      <c r="BE54" s="775">
        <f t="shared" si="23"/>
        <v>0</v>
      </c>
      <c r="BF54" s="729" t="str">
        <f t="shared" si="24"/>
        <v/>
      </c>
      <c r="BG54" s="775">
        <f t="shared" si="27"/>
        <v>0</v>
      </c>
      <c r="BH54" s="729">
        <f t="shared" si="28"/>
        <v>0</v>
      </c>
    </row>
    <row r="55" spans="2:61" hidden="1" x14ac:dyDescent="0.2">
      <c r="P55" s="561"/>
      <c r="Q55" s="561"/>
      <c r="R55" s="561"/>
      <c r="S55" s="561"/>
      <c r="T55" s="561"/>
      <c r="U55" s="561"/>
      <c r="AT55" s="561"/>
      <c r="AY55" s="773">
        <f t="shared" si="25"/>
        <v>8</v>
      </c>
      <c r="AZ55" s="774" t="str">
        <f t="shared" si="19"/>
        <v/>
      </c>
      <c r="BA55" s="775" t="str">
        <f t="shared" si="20"/>
        <v/>
      </c>
      <c r="BB55" s="774" t="str">
        <f t="shared" si="21"/>
        <v/>
      </c>
      <c r="BC55" s="776" t="str">
        <f t="shared" si="26"/>
        <v/>
      </c>
      <c r="BD55" s="777">
        <f t="shared" si="22"/>
        <v>0</v>
      </c>
      <c r="BE55" s="775">
        <f t="shared" si="23"/>
        <v>0</v>
      </c>
      <c r="BF55" s="729" t="str">
        <f t="shared" si="24"/>
        <v/>
      </c>
      <c r="BG55" s="775">
        <f t="shared" si="27"/>
        <v>0</v>
      </c>
      <c r="BH55" s="729">
        <f t="shared" si="28"/>
        <v>0</v>
      </c>
    </row>
    <row r="56" spans="2:61" ht="15" hidden="1" x14ac:dyDescent="0.25">
      <c r="P56" s="561"/>
      <c r="Q56" s="561"/>
      <c r="R56" s="561"/>
      <c r="S56" s="561"/>
      <c r="T56" s="561"/>
      <c r="U56" s="561"/>
      <c r="AO56" s="783"/>
      <c r="AT56" s="561"/>
      <c r="AY56" s="773">
        <f t="shared" si="25"/>
        <v>9</v>
      </c>
      <c r="AZ56" s="774" t="str">
        <f t="shared" si="19"/>
        <v/>
      </c>
      <c r="BA56" s="775" t="str">
        <f t="shared" si="20"/>
        <v/>
      </c>
      <c r="BB56" s="774" t="str">
        <f t="shared" si="21"/>
        <v/>
      </c>
      <c r="BC56" s="776" t="str">
        <f t="shared" si="26"/>
        <v/>
      </c>
      <c r="BD56" s="777">
        <f t="shared" si="22"/>
        <v>0</v>
      </c>
      <c r="BE56" s="775">
        <f t="shared" si="23"/>
        <v>0</v>
      </c>
      <c r="BF56" s="729" t="str">
        <f t="shared" si="24"/>
        <v/>
      </c>
      <c r="BG56" s="775">
        <f t="shared" si="27"/>
        <v>0</v>
      </c>
      <c r="BH56" s="729">
        <f t="shared" si="28"/>
        <v>0</v>
      </c>
    </row>
    <row r="57" spans="2:61" ht="15" hidden="1" x14ac:dyDescent="0.25">
      <c r="P57" s="561"/>
      <c r="Q57" s="786"/>
      <c r="R57" s="561"/>
      <c r="S57" s="561"/>
      <c r="T57" s="561"/>
      <c r="U57" s="786"/>
      <c r="AT57" s="561"/>
      <c r="AY57" s="773">
        <f t="shared" si="25"/>
        <v>10</v>
      </c>
      <c r="AZ57" s="774" t="str">
        <f t="shared" si="19"/>
        <v/>
      </c>
      <c r="BA57" s="775" t="str">
        <f t="shared" si="20"/>
        <v/>
      </c>
      <c r="BB57" s="774" t="str">
        <f t="shared" si="21"/>
        <v/>
      </c>
      <c r="BC57" s="776" t="str">
        <f t="shared" si="26"/>
        <v/>
      </c>
      <c r="BD57" s="777">
        <f t="shared" si="22"/>
        <v>0</v>
      </c>
      <c r="BE57" s="775">
        <f t="shared" si="23"/>
        <v>0</v>
      </c>
      <c r="BF57" s="729" t="str">
        <f t="shared" si="24"/>
        <v/>
      </c>
      <c r="BG57" s="775">
        <f t="shared" si="27"/>
        <v>0</v>
      </c>
      <c r="BH57" s="729">
        <f t="shared" si="28"/>
        <v>0</v>
      </c>
    </row>
    <row r="58" spans="2:61" ht="15" hidden="1" x14ac:dyDescent="0.25">
      <c r="P58" s="561"/>
      <c r="Q58" s="787"/>
      <c r="R58" s="786"/>
      <c r="S58" s="561"/>
      <c r="T58" s="787"/>
      <c r="U58" s="561"/>
      <c r="AI58" s="751"/>
      <c r="AN58" s="751"/>
      <c r="AT58" s="561"/>
    </row>
    <row r="59" spans="2:61" hidden="1" x14ac:dyDescent="0.2">
      <c r="P59" s="561"/>
      <c r="Q59" s="561"/>
      <c r="R59" s="561"/>
      <c r="S59" s="561"/>
      <c r="T59" s="787"/>
      <c r="U59" s="561"/>
      <c r="V59" s="561"/>
      <c r="W59" s="561"/>
      <c r="AA59" s="561"/>
      <c r="AB59" s="788"/>
      <c r="AC59" s="788"/>
      <c r="AD59" s="561"/>
      <c r="AE59" s="561"/>
    </row>
    <row r="60" spans="2:61" ht="18" hidden="1" x14ac:dyDescent="0.25">
      <c r="P60" s="561"/>
      <c r="Q60" s="561"/>
      <c r="R60" s="561"/>
      <c r="S60" s="561"/>
      <c r="T60" s="787"/>
      <c r="U60" s="561"/>
      <c r="V60" s="561"/>
      <c r="W60" s="561"/>
      <c r="AA60" s="789"/>
      <c r="AB60" s="789"/>
      <c r="AC60" s="789"/>
      <c r="AD60" s="789"/>
      <c r="AE60" s="789"/>
      <c r="AM60" s="789"/>
      <c r="AN60" s="789"/>
      <c r="AO60" s="789"/>
      <c r="AP60" s="789"/>
      <c r="AY60" s="683" t="s">
        <v>183</v>
      </c>
      <c r="AZ60" s="684"/>
      <c r="BA60" s="684"/>
      <c r="BB60" s="684"/>
      <c r="BC60" s="684"/>
      <c r="BD60" s="684"/>
      <c r="BE60" s="684"/>
      <c r="BF60" s="684"/>
      <c r="BG60" s="684"/>
      <c r="BH60" s="685"/>
      <c r="BI60" s="695"/>
    </row>
    <row r="61" spans="2:61" ht="15" hidden="1" x14ac:dyDescent="0.25">
      <c r="P61" s="561"/>
      <c r="Q61" s="561"/>
      <c r="R61" s="561"/>
      <c r="S61" s="561"/>
      <c r="T61" s="787"/>
      <c r="U61" s="561"/>
      <c r="V61" s="561"/>
      <c r="W61" s="561"/>
      <c r="AA61" s="789"/>
      <c r="AB61" s="789"/>
      <c r="AC61" s="789"/>
      <c r="AD61" s="789"/>
      <c r="AE61" s="789"/>
      <c r="AM61" s="789"/>
      <c r="AN61" s="789"/>
      <c r="AO61" s="789"/>
      <c r="AP61" s="789"/>
      <c r="AZ61" s="790" t="s">
        <v>174</v>
      </c>
      <c r="BA61" s="791"/>
      <c r="BB61" s="792"/>
      <c r="BC61" s="793" t="s">
        <v>184</v>
      </c>
      <c r="BD61" s="794"/>
      <c r="BE61" s="795"/>
      <c r="BF61" s="793" t="s">
        <v>184</v>
      </c>
      <c r="BG61" s="794"/>
      <c r="BH61" s="795"/>
    </row>
    <row r="62" spans="2:61" ht="15" hidden="1" x14ac:dyDescent="0.25">
      <c r="P62" s="561"/>
      <c r="Q62" s="561"/>
      <c r="R62" s="561"/>
      <c r="S62" s="561"/>
      <c r="T62" s="787"/>
      <c r="U62" s="561"/>
      <c r="V62" s="561"/>
      <c r="W62" s="561"/>
      <c r="AA62" s="789"/>
      <c r="AB62" s="789"/>
      <c r="AC62" s="789"/>
      <c r="AD62" s="789"/>
      <c r="AE62" s="789"/>
      <c r="AM62" s="789"/>
      <c r="AN62" s="789"/>
      <c r="AO62" s="789"/>
      <c r="AP62" s="789"/>
      <c r="AZ62" s="796" t="s">
        <v>169</v>
      </c>
      <c r="BA62" s="796" t="s">
        <v>170</v>
      </c>
      <c r="BB62" s="796" t="s">
        <v>171</v>
      </c>
      <c r="BC62" s="796" t="s">
        <v>169</v>
      </c>
      <c r="BD62" s="796" t="s">
        <v>170</v>
      </c>
      <c r="BE62" s="796" t="s">
        <v>171</v>
      </c>
      <c r="BF62" s="796" t="s">
        <v>169</v>
      </c>
      <c r="BG62" s="796" t="s">
        <v>170</v>
      </c>
      <c r="BH62" s="796" t="s">
        <v>171</v>
      </c>
    </row>
    <row r="63" spans="2:61" hidden="1" x14ac:dyDescent="0.2">
      <c r="P63" s="561"/>
      <c r="Q63" s="561"/>
      <c r="R63" s="561"/>
      <c r="S63" s="561"/>
      <c r="T63" s="787"/>
      <c r="U63" s="561"/>
      <c r="V63" s="561"/>
      <c r="W63" s="561"/>
      <c r="AA63" s="797"/>
      <c r="AB63" s="798"/>
      <c r="AC63" s="798"/>
      <c r="AD63" s="798"/>
      <c r="AE63" s="798"/>
      <c r="AM63" s="798"/>
      <c r="AN63" s="798"/>
      <c r="AO63" s="798"/>
      <c r="AP63" s="798"/>
      <c r="AY63" s="751">
        <v>1</v>
      </c>
      <c r="AZ63" s="608" t="str">
        <f>IF(P39=$BL$22,C39,"")</f>
        <v/>
      </c>
      <c r="BA63" s="608" t="str">
        <f>IF(P39=$BL$23,C39,"")</f>
        <v/>
      </c>
      <c r="BB63" s="608" t="str">
        <f>IF(P39=$BL$24,C39,"")</f>
        <v/>
      </c>
      <c r="BC63" s="608" t="e">
        <f t="array" ref="BC63">INDEX($AZ$63:$AZ$72,SMALL(IF(LEN(TRIM($AZ$63:$AZ$72)),ROW($AZ$63:$AZ$72)-MIN(ROW($AZ$63:$AZ$72))+1,""),ROW(A1)))</f>
        <v>#NUM!</v>
      </c>
      <c r="BD63" s="608" t="e">
        <f t="array" ref="BD63">INDEX($BA$63:$BA$72,SMALL(IF(LEN(TRIM($BA$63:$BA$72)),ROW($BA$63:$BA$72)-MIN(ROW($BA$63:$BA$72))+1,""),ROW(A1)))</f>
        <v>#NUM!</v>
      </c>
      <c r="BE63" s="608" t="e">
        <f t="array" ref="BE63">INDEX($BB$63:$BB$72,SMALL(IF(LEN(TRIM($BB$63:$BB$72)),ROW($BB$63:$BB$72)-MIN(ROW($BB$63:$BB$72))+1,""),ROW(A1)))</f>
        <v>#NUM!</v>
      </c>
      <c r="BF63" s="608" t="str">
        <f>IFERROR(BC63,"")</f>
        <v/>
      </c>
      <c r="BG63" s="608" t="str">
        <f t="shared" ref="BG63:BG72" si="29">IFERROR(BD63,"")</f>
        <v/>
      </c>
      <c r="BH63" s="608" t="str">
        <f t="shared" ref="BH63:BH72" si="30">IFERROR(BE63,"")</f>
        <v/>
      </c>
    </row>
    <row r="64" spans="2:61" hidden="1" x14ac:dyDescent="0.2">
      <c r="P64" s="561"/>
      <c r="Q64" s="561"/>
      <c r="R64" s="561"/>
      <c r="S64" s="561"/>
      <c r="T64" s="787"/>
      <c r="U64" s="561"/>
      <c r="V64" s="561"/>
      <c r="W64" s="561"/>
      <c r="AA64" s="798"/>
      <c r="AB64" s="798"/>
      <c r="AC64" s="798"/>
      <c r="AD64" s="798"/>
      <c r="AE64" s="798"/>
      <c r="AM64" s="798"/>
      <c r="AN64" s="798"/>
      <c r="AO64" s="798"/>
      <c r="AP64" s="798"/>
      <c r="AY64" s="751">
        <v>2</v>
      </c>
      <c r="AZ64" s="608" t="str">
        <f t="shared" ref="AZ64:AZ72" si="31">IF(P40=$BL$22,C40,"")</f>
        <v/>
      </c>
      <c r="BA64" s="608" t="str">
        <f t="shared" ref="BA64:BA72" si="32">IF(P40=$BL$23,C40,"")</f>
        <v/>
      </c>
      <c r="BB64" s="608" t="str">
        <f t="shared" ref="BB64:BB72" si="33">IF(P40=$BL$24,C40,"")</f>
        <v/>
      </c>
      <c r="BC64" s="608" t="e">
        <f t="array" ref="BC64">INDEX($AZ$63:$AZ$72,SMALL(IF(LEN(TRIM($AZ$63:$AZ$72)),ROW($AZ$63:$AZ$72)-MIN(ROW($AZ$63:$AZ$72))+1,""),ROW(A2)))</f>
        <v>#NUM!</v>
      </c>
      <c r="BD64" s="608" t="e">
        <f t="array" ref="BD64">INDEX($BA$63:$BA$72,SMALL(IF(LEN(TRIM($BA$63:$BA$72)),ROW($BA$63:$BA$72)-MIN(ROW($BA$63:$BA$72))+1,""),ROW(A2)))</f>
        <v>#NUM!</v>
      </c>
      <c r="BE64" s="608" t="e">
        <f t="array" ref="BE64">INDEX($BB$63:$BB$72,SMALL(IF(LEN(TRIM($BB$63:$BB$72)),ROW($BB$63:$BB$72)-MIN(ROW($BB$63:$BB$72))+1,""),ROW(A2)))</f>
        <v>#NUM!</v>
      </c>
      <c r="BF64" s="608" t="str">
        <f t="shared" ref="BF64:BF72" si="34">IFERROR(BC64,"")</f>
        <v/>
      </c>
      <c r="BG64" s="608" t="str">
        <f t="shared" si="29"/>
        <v/>
      </c>
      <c r="BH64" s="608" t="str">
        <f t="shared" si="30"/>
        <v/>
      </c>
    </row>
    <row r="65" spans="16:63" ht="18.75" hidden="1" customHeight="1" x14ac:dyDescent="0.2">
      <c r="P65" s="561"/>
      <c r="Q65" s="561"/>
      <c r="R65" s="561"/>
      <c r="S65" s="561"/>
      <c r="T65" s="787"/>
      <c r="U65" s="561"/>
      <c r="V65" s="561"/>
      <c r="W65" s="561"/>
      <c r="AA65" s="798"/>
      <c r="AB65" s="798"/>
      <c r="AC65" s="798"/>
      <c r="AD65" s="798"/>
      <c r="AE65" s="798"/>
      <c r="AM65" s="798"/>
      <c r="AN65" s="798"/>
      <c r="AO65" s="798"/>
      <c r="AP65" s="798"/>
      <c r="AY65" s="751">
        <v>3</v>
      </c>
      <c r="AZ65" s="608" t="str">
        <f t="shared" si="31"/>
        <v/>
      </c>
      <c r="BA65" s="608" t="str">
        <f t="shared" si="32"/>
        <v/>
      </c>
      <c r="BB65" s="608" t="str">
        <f t="shared" si="33"/>
        <v/>
      </c>
      <c r="BC65" s="608" t="e">
        <f t="array" ref="BC65">INDEX($AZ$63:$AZ$72,SMALL(IF(LEN(TRIM($AZ$63:$AZ$72)),ROW($AZ$63:$AZ$72)-MIN(ROW($AZ$63:$AZ$72))+1,""),ROW(A3)))</f>
        <v>#NUM!</v>
      </c>
      <c r="BD65" s="608" t="e">
        <f t="array" ref="BD65">INDEX($BA$63:$BA$72,SMALL(IF(LEN(TRIM($BA$63:$BA$72)),ROW($BA$63:$BA$72)-MIN(ROW($BA$63:$BA$72))+1,""),ROW(A3)))</f>
        <v>#NUM!</v>
      </c>
      <c r="BE65" s="608" t="e">
        <f t="array" ref="BE65">INDEX($BB$63:$BB$72,SMALL(IF(LEN(TRIM($BB$63:$BB$72)),ROW($BB$63:$BB$72)-MIN(ROW($BB$63:$BB$72))+1,""),ROW(A3)))</f>
        <v>#NUM!</v>
      </c>
      <c r="BF65" s="608" t="str">
        <f t="shared" si="34"/>
        <v/>
      </c>
      <c r="BG65" s="608" t="str">
        <f t="shared" si="29"/>
        <v/>
      </c>
      <c r="BH65" s="608" t="str">
        <f t="shared" si="30"/>
        <v/>
      </c>
    </row>
    <row r="66" spans="16:63" ht="25.5" hidden="1" customHeight="1" x14ac:dyDescent="0.2">
      <c r="P66" s="561"/>
      <c r="Q66" s="561"/>
      <c r="R66" s="561"/>
      <c r="S66" s="561"/>
      <c r="T66" s="787"/>
      <c r="U66" s="561"/>
      <c r="V66" s="561"/>
      <c r="W66" s="561"/>
      <c r="AA66" s="798"/>
      <c r="AB66" s="798"/>
      <c r="AC66" s="798"/>
      <c r="AD66" s="798"/>
      <c r="AE66" s="798"/>
      <c r="AM66" s="798"/>
      <c r="AN66" s="798"/>
      <c r="AO66" s="798"/>
      <c r="AP66" s="798"/>
      <c r="AY66" s="751">
        <v>4</v>
      </c>
      <c r="AZ66" s="608" t="str">
        <f t="shared" si="31"/>
        <v/>
      </c>
      <c r="BA66" s="608" t="str">
        <f t="shared" si="32"/>
        <v/>
      </c>
      <c r="BB66" s="608" t="str">
        <f t="shared" si="33"/>
        <v/>
      </c>
      <c r="BC66" s="608" t="e">
        <f t="array" ref="BC66">INDEX($AZ$63:$AZ$72,SMALL(IF(LEN(TRIM($AZ$63:$AZ$72)),ROW($AZ$63:$AZ$72)-MIN(ROW($AZ$63:$AZ$72))+1,""),ROW(A4)))</f>
        <v>#NUM!</v>
      </c>
      <c r="BD66" s="608" t="e">
        <f t="array" ref="BD66">INDEX($BA$63:$BA$72,SMALL(IF(LEN(TRIM($BA$63:$BA$72)),ROW($BA$63:$BA$72)-MIN(ROW($BA$63:$BA$72))+1,""),ROW(A4)))</f>
        <v>#NUM!</v>
      </c>
      <c r="BE66" s="608" t="e">
        <f t="array" ref="BE66">INDEX($BB$63:$BB$72,SMALL(IF(LEN(TRIM($BB$63:$BB$72)),ROW($BB$63:$BB$72)-MIN(ROW($BB$63:$BB$72))+1,""),ROW(A4)))</f>
        <v>#NUM!</v>
      </c>
      <c r="BF66" s="608" t="str">
        <f t="shared" si="34"/>
        <v/>
      </c>
      <c r="BG66" s="608" t="str">
        <f t="shared" si="29"/>
        <v/>
      </c>
      <c r="BH66" s="608" t="str">
        <f t="shared" si="30"/>
        <v/>
      </c>
    </row>
    <row r="67" spans="16:63" ht="18.75" hidden="1" customHeight="1" x14ac:dyDescent="0.2">
      <c r="P67" s="561"/>
      <c r="Q67" s="561"/>
      <c r="R67" s="561"/>
      <c r="S67" s="561"/>
      <c r="T67" s="561"/>
      <c r="U67" s="561"/>
      <c r="V67" s="561"/>
      <c r="W67" s="561"/>
      <c r="AA67" s="798"/>
      <c r="AB67" s="798"/>
      <c r="AC67" s="798"/>
      <c r="AD67" s="798"/>
      <c r="AE67" s="798"/>
      <c r="AM67" s="798"/>
      <c r="AN67" s="798"/>
      <c r="AO67" s="798"/>
      <c r="AP67" s="798"/>
      <c r="AY67" s="751">
        <v>5</v>
      </c>
      <c r="AZ67" s="608" t="str">
        <f t="shared" si="31"/>
        <v/>
      </c>
      <c r="BA67" s="608" t="str">
        <f t="shared" si="32"/>
        <v/>
      </c>
      <c r="BB67" s="608" t="str">
        <f t="shared" si="33"/>
        <v/>
      </c>
      <c r="BC67" s="608" t="e">
        <f t="array" ref="BC67">INDEX($AZ$63:$AZ$72,SMALL(IF(LEN(TRIM($AZ$63:$AZ$72)),ROW($AZ$63:$AZ$72)-MIN(ROW($AZ$63:$AZ$72))+1,""),ROW(A5)))</f>
        <v>#NUM!</v>
      </c>
      <c r="BD67" s="608" t="e">
        <f t="array" ref="BD67">INDEX($BA$63:$BA$72,SMALL(IF(LEN(TRIM($BA$63:$BA$72)),ROW($BA$63:$BA$72)-MIN(ROW($BA$63:$BA$72))+1,""),ROW(A5)))</f>
        <v>#NUM!</v>
      </c>
      <c r="BE67" s="608" t="e">
        <f t="array" ref="BE67">INDEX($BB$63:$BB$72,SMALL(IF(LEN(TRIM($BB$63:$BB$72)),ROW($BB$63:$BB$72)-MIN(ROW($BB$63:$BB$72))+1,""),ROW(A5)))</f>
        <v>#NUM!</v>
      </c>
      <c r="BF67" s="608" t="str">
        <f t="shared" si="34"/>
        <v/>
      </c>
      <c r="BG67" s="608" t="str">
        <f t="shared" si="29"/>
        <v/>
      </c>
      <c r="BH67" s="608" t="str">
        <f t="shared" si="30"/>
        <v/>
      </c>
    </row>
    <row r="68" spans="16:63" ht="36" hidden="1" customHeight="1" x14ac:dyDescent="0.2">
      <c r="P68" s="561"/>
      <c r="Q68" s="561"/>
      <c r="R68" s="561"/>
      <c r="S68" s="561"/>
      <c r="T68" s="561"/>
      <c r="U68" s="561"/>
      <c r="V68" s="561"/>
      <c r="W68" s="561"/>
      <c r="AY68" s="751">
        <v>6</v>
      </c>
      <c r="AZ68" s="608" t="str">
        <f t="shared" si="31"/>
        <v/>
      </c>
      <c r="BA68" s="608" t="str">
        <f t="shared" si="32"/>
        <v/>
      </c>
      <c r="BB68" s="608" t="str">
        <f t="shared" si="33"/>
        <v/>
      </c>
      <c r="BC68" s="608" t="e">
        <f t="array" ref="BC68">INDEX($AZ$63:$AZ$72,SMALL(IF(LEN(TRIM($AZ$63:$AZ$72)),ROW($AZ$63:$AZ$72)-MIN(ROW($AZ$63:$AZ$72))+1,""),ROW(A6)))</f>
        <v>#NUM!</v>
      </c>
      <c r="BD68" s="608" t="e">
        <f t="array" ref="BD68">INDEX($BA$63:$BA$72,SMALL(IF(LEN(TRIM($BA$63:$BA$72)),ROW($BA$63:$BA$72)-MIN(ROW($BA$63:$BA$72))+1,""),ROW(A6)))</f>
        <v>#NUM!</v>
      </c>
      <c r="BE68" s="608" t="e">
        <f t="array" ref="BE68">INDEX($BB$63:$BB$72,SMALL(IF(LEN(TRIM($BB$63:$BB$72)),ROW($BB$63:$BB$72)-MIN(ROW($BB$63:$BB$72))+1,""),ROW(A6)))</f>
        <v>#NUM!</v>
      </c>
      <c r="BF68" s="608" t="str">
        <f t="shared" si="34"/>
        <v/>
      </c>
      <c r="BG68" s="608" t="str">
        <f t="shared" si="29"/>
        <v/>
      </c>
      <c r="BH68" s="608" t="str">
        <f t="shared" si="30"/>
        <v/>
      </c>
    </row>
    <row r="69" spans="16:63" ht="22.5" hidden="1" customHeight="1" x14ac:dyDescent="0.2">
      <c r="AY69" s="751">
        <v>7</v>
      </c>
      <c r="AZ69" s="608" t="str">
        <f t="shared" si="31"/>
        <v/>
      </c>
      <c r="BA69" s="608" t="str">
        <f t="shared" si="32"/>
        <v/>
      </c>
      <c r="BB69" s="608" t="str">
        <f t="shared" si="33"/>
        <v/>
      </c>
      <c r="BC69" s="608" t="e">
        <f t="array" ref="BC69">INDEX($AZ$63:$AZ$72,SMALL(IF(LEN(TRIM($AZ$63:$AZ$72)),ROW($AZ$63:$AZ$72)-MIN(ROW($AZ$63:$AZ$72))+1,""),ROW(A7)))</f>
        <v>#NUM!</v>
      </c>
      <c r="BD69" s="608" t="e">
        <f t="array" ref="BD69">INDEX($BA$63:$BA$72,SMALL(IF(LEN(TRIM($BA$63:$BA$72)),ROW($BA$63:$BA$72)-MIN(ROW($BA$63:$BA$72))+1,""),ROW(A7)))</f>
        <v>#NUM!</v>
      </c>
      <c r="BE69" s="608" t="e">
        <f t="array" ref="BE69">INDEX($BB$63:$BB$72,SMALL(IF(LEN(TRIM($BB$63:$BB$72)),ROW($BB$63:$BB$72)-MIN(ROW($BB$63:$BB$72))+1,""),ROW(A7)))</f>
        <v>#NUM!</v>
      </c>
      <c r="BF69" s="608" t="str">
        <f t="shared" si="34"/>
        <v/>
      </c>
      <c r="BG69" s="608" t="str">
        <f t="shared" si="29"/>
        <v/>
      </c>
      <c r="BH69" s="608" t="str">
        <f t="shared" si="30"/>
        <v/>
      </c>
    </row>
    <row r="70" spans="16:63" ht="22.5" hidden="1" customHeight="1" x14ac:dyDescent="0.2">
      <c r="AY70" s="751">
        <v>8</v>
      </c>
      <c r="AZ70" s="608" t="str">
        <f t="shared" si="31"/>
        <v/>
      </c>
      <c r="BA70" s="608" t="str">
        <f t="shared" si="32"/>
        <v/>
      </c>
      <c r="BB70" s="608" t="str">
        <f t="shared" si="33"/>
        <v/>
      </c>
      <c r="BC70" s="608" t="e">
        <f t="array" ref="BC70">INDEX($AZ$63:$AZ$72,SMALL(IF(LEN(TRIM($AZ$63:$AZ$72)),ROW($AZ$63:$AZ$72)-MIN(ROW($AZ$63:$AZ$72))+1,""),ROW(A8)))</f>
        <v>#NUM!</v>
      </c>
      <c r="BD70" s="608" t="e">
        <f t="array" ref="BD70">INDEX($BA$63:$BA$72,SMALL(IF(LEN(TRIM($BA$63:$BA$72)),ROW($BA$63:$BA$72)-MIN(ROW($BA$63:$BA$72))+1,""),ROW(A8)))</f>
        <v>#NUM!</v>
      </c>
      <c r="BE70" s="608" t="e">
        <f t="array" ref="BE70">INDEX($BB$63:$BB$72,SMALL(IF(LEN(TRIM($BB$63:$BB$72)),ROW($BB$63:$BB$72)-MIN(ROW($BB$63:$BB$72))+1,""),ROW(A8)))</f>
        <v>#NUM!</v>
      </c>
      <c r="BF70" s="608" t="str">
        <f t="shared" si="34"/>
        <v/>
      </c>
      <c r="BG70" s="608" t="str">
        <f t="shared" si="29"/>
        <v/>
      </c>
      <c r="BH70" s="608" t="str">
        <f t="shared" si="30"/>
        <v/>
      </c>
    </row>
    <row r="71" spans="16:63" ht="22.5" hidden="1" customHeight="1" x14ac:dyDescent="0.2">
      <c r="AF71" s="700"/>
      <c r="AY71" s="751">
        <v>9</v>
      </c>
      <c r="AZ71" s="608" t="str">
        <f t="shared" si="31"/>
        <v/>
      </c>
      <c r="BA71" s="608" t="str">
        <f t="shared" si="32"/>
        <v/>
      </c>
      <c r="BB71" s="608" t="str">
        <f t="shared" si="33"/>
        <v/>
      </c>
      <c r="BC71" s="608" t="e">
        <f t="array" ref="BC71">INDEX($AZ$63:$AZ$72,SMALL(IF(LEN(TRIM($AZ$63:$AZ$72)),ROW($AZ$63:$AZ$72)-MIN(ROW($AZ$63:$AZ$72))+1,""),ROW(A9)))</f>
        <v>#NUM!</v>
      </c>
      <c r="BD71" s="608" t="e">
        <f t="array" ref="BD71">INDEX($BA$63:$BA$72,SMALL(IF(LEN(TRIM($BA$63:$BA$72)),ROW($BA$63:$BA$72)-MIN(ROW($BA$63:$BA$72))+1,""),ROW(A9)))</f>
        <v>#NUM!</v>
      </c>
      <c r="BE71" s="608" t="e">
        <f t="array" ref="BE71">INDEX($BB$63:$BB$72,SMALL(IF(LEN(TRIM($BB$63:$BB$72)),ROW($BB$63:$BB$72)-MIN(ROW($BB$63:$BB$72))+1,""),ROW(A9)))</f>
        <v>#NUM!</v>
      </c>
      <c r="BF71" s="608" t="str">
        <f t="shared" si="34"/>
        <v/>
      </c>
      <c r="BG71" s="608" t="str">
        <f t="shared" si="29"/>
        <v/>
      </c>
      <c r="BH71" s="608" t="str">
        <f t="shared" si="30"/>
        <v/>
      </c>
    </row>
    <row r="72" spans="16:63" ht="22.5" hidden="1" customHeight="1" x14ac:dyDescent="0.2">
      <c r="AF72" s="799"/>
      <c r="AY72" s="751">
        <v>10</v>
      </c>
      <c r="AZ72" s="608" t="str">
        <f t="shared" si="31"/>
        <v/>
      </c>
      <c r="BA72" s="608" t="str">
        <f t="shared" si="32"/>
        <v/>
      </c>
      <c r="BB72" s="608" t="str">
        <f t="shared" si="33"/>
        <v/>
      </c>
      <c r="BC72" s="608" t="e">
        <f t="array" ref="BC72">INDEX($AZ$63:$AZ$72,SMALL(IF(LEN(TRIM($AZ$63:$AZ$72)),ROW($AZ$63:$AZ$72)-MIN(ROW($AZ$63:$AZ$72))+1,""),ROW(A10)))</f>
        <v>#NUM!</v>
      </c>
      <c r="BD72" s="608" t="e">
        <f t="array" ref="BD72">INDEX($BA$63:$BA$72,SMALL(IF(LEN(TRIM($BA$63:$BA$72)),ROW($BA$63:$BA$72)-MIN(ROW($BA$63:$BA$72))+1,""),ROW(A10)))</f>
        <v>#NUM!</v>
      </c>
      <c r="BE72" s="608" t="e">
        <f t="array" ref="BE72">INDEX($BB$63:$BB$72,SMALL(IF(LEN(TRIM($BB$63:$BB$72)),ROW($BB$63:$BB$72)-MIN(ROW($BB$63:$BB$72))+1,""),ROW(A10)))</f>
        <v>#NUM!</v>
      </c>
      <c r="BF72" s="608" t="str">
        <f t="shared" si="34"/>
        <v/>
      </c>
      <c r="BG72" s="608" t="str">
        <f t="shared" si="29"/>
        <v/>
      </c>
      <c r="BH72" s="608" t="str">
        <f t="shared" si="30"/>
        <v/>
      </c>
    </row>
    <row r="73" spans="16:63" ht="22.5" hidden="1" customHeight="1" x14ac:dyDescent="0.2">
      <c r="AF73" s="799"/>
    </row>
    <row r="74" spans="16:63" ht="22.5" hidden="1" customHeight="1" x14ac:dyDescent="0.2">
      <c r="AA74" s="561"/>
      <c r="AB74" s="561"/>
      <c r="AC74" s="561"/>
      <c r="AD74" s="561"/>
      <c r="AE74" s="561"/>
      <c r="AF74" s="799"/>
      <c r="AG74" s="561"/>
    </row>
    <row r="75" spans="16:63" ht="22.5" hidden="1" customHeight="1" x14ac:dyDescent="0.2">
      <c r="AA75" s="699"/>
      <c r="AB75" s="698"/>
      <c r="AC75" s="699"/>
      <c r="AD75" s="700"/>
      <c r="AE75" s="561"/>
      <c r="AF75" s="700"/>
      <c r="AG75" s="561"/>
    </row>
    <row r="76" spans="16:63" ht="22.5" hidden="1" customHeight="1" x14ac:dyDescent="0.25">
      <c r="AA76" s="800"/>
      <c r="AB76" s="731"/>
      <c r="AC76" s="731"/>
      <c r="AD76" s="731"/>
      <c r="AE76" s="561"/>
      <c r="AF76" s="799"/>
      <c r="AG76" s="561"/>
      <c r="AY76" s="683" t="s">
        <v>192</v>
      </c>
      <c r="AZ76" s="684"/>
      <c r="BA76" s="684"/>
      <c r="BB76" s="684"/>
      <c r="BC76" s="684"/>
      <c r="BD76" s="684"/>
      <c r="BE76" s="684"/>
      <c r="BF76" s="684"/>
      <c r="BG76" s="684"/>
      <c r="BH76" s="685"/>
    </row>
    <row r="77" spans="16:63" ht="22.5" hidden="1" customHeight="1" x14ac:dyDescent="0.2">
      <c r="AA77" s="800"/>
      <c r="AB77" s="731"/>
      <c r="AC77" s="731"/>
      <c r="AD77" s="731"/>
      <c r="AE77" s="561"/>
      <c r="AF77" s="799"/>
      <c r="AG77" s="561"/>
      <c r="AZ77" s="801" t="s">
        <v>4</v>
      </c>
      <c r="BA77" s="802"/>
      <c r="BB77" s="803" t="s">
        <v>108</v>
      </c>
      <c r="BC77" s="804"/>
      <c r="BD77" s="804"/>
      <c r="BE77" s="804"/>
      <c r="BF77" s="805" t="s">
        <v>79</v>
      </c>
      <c r="BG77" s="806" t="s">
        <v>16</v>
      </c>
      <c r="BH77" s="595" t="s">
        <v>29</v>
      </c>
      <c r="BI77" s="719" t="s">
        <v>67</v>
      </c>
    </row>
    <row r="78" spans="16:63" ht="22.5" hidden="1" customHeight="1" x14ac:dyDescent="0.2">
      <c r="AA78" s="800"/>
      <c r="AB78" s="731"/>
      <c r="AC78" s="731"/>
      <c r="AD78" s="731"/>
      <c r="AE78" s="561"/>
      <c r="AF78" s="799"/>
      <c r="AG78" s="561"/>
      <c r="AZ78" s="807">
        <f t="shared" ref="AZ78:AZ87" si="35">IF(D20="",1,2)</f>
        <v>1</v>
      </c>
      <c r="BA78" s="808"/>
      <c r="BB78" s="809">
        <f t="shared" ref="BB78:BB87" si="36">IF(F20="",1,2)</f>
        <v>1</v>
      </c>
      <c r="BC78" s="810"/>
      <c r="BD78" s="810"/>
      <c r="BE78" s="810"/>
      <c r="BF78" s="811">
        <f t="shared" ref="BF78:BF87" si="37">IF(J20="",1,2)</f>
        <v>1</v>
      </c>
      <c r="BG78" s="812">
        <f t="shared" ref="BG78:BG87" si="38">IF(L20="",1,2)</f>
        <v>1</v>
      </c>
      <c r="BH78" s="813">
        <f t="shared" ref="BH78:BH87" si="39">IF(M20="",1,2)</f>
        <v>1</v>
      </c>
      <c r="BI78" s="813">
        <f t="shared" ref="BI78:BI87" si="40">IF(N20="",1,2)</f>
        <v>1</v>
      </c>
      <c r="BK78" s="562">
        <f>SUM(AZ78:BI78)</f>
        <v>6</v>
      </c>
    </row>
    <row r="79" spans="16:63" ht="22.5" hidden="1" customHeight="1" x14ac:dyDescent="0.2">
      <c r="AA79" s="800"/>
      <c r="AB79" s="731"/>
      <c r="AC79" s="731"/>
      <c r="AD79" s="731"/>
      <c r="AE79" s="561"/>
      <c r="AF79" s="799"/>
      <c r="AG79" s="561"/>
      <c r="AZ79" s="807">
        <f t="shared" si="35"/>
        <v>1</v>
      </c>
      <c r="BA79" s="808"/>
      <c r="BB79" s="809">
        <f t="shared" si="36"/>
        <v>1</v>
      </c>
      <c r="BC79" s="814"/>
      <c r="BD79" s="814"/>
      <c r="BE79" s="814"/>
      <c r="BF79" s="811">
        <f t="shared" si="37"/>
        <v>1</v>
      </c>
      <c r="BG79" s="812">
        <f t="shared" si="38"/>
        <v>1</v>
      </c>
      <c r="BH79" s="813">
        <f t="shared" si="39"/>
        <v>1</v>
      </c>
      <c r="BI79" s="813">
        <f t="shared" si="40"/>
        <v>1</v>
      </c>
      <c r="BK79" s="562">
        <f t="shared" ref="BK79:BK87" si="41">SUM(AZ79:BI79)</f>
        <v>6</v>
      </c>
    </row>
    <row r="80" spans="16:63" hidden="1" x14ac:dyDescent="0.2">
      <c r="AA80" s="800"/>
      <c r="AB80" s="731"/>
      <c r="AC80" s="731"/>
      <c r="AD80" s="731"/>
      <c r="AE80" s="561"/>
      <c r="AF80" s="799"/>
      <c r="AG80" s="561"/>
      <c r="AZ80" s="807">
        <f t="shared" si="35"/>
        <v>1</v>
      </c>
      <c r="BA80" s="808"/>
      <c r="BB80" s="809">
        <f t="shared" si="36"/>
        <v>1</v>
      </c>
      <c r="BC80" s="814"/>
      <c r="BD80" s="814"/>
      <c r="BE80" s="814"/>
      <c r="BF80" s="811">
        <f t="shared" si="37"/>
        <v>1</v>
      </c>
      <c r="BG80" s="812">
        <f t="shared" si="38"/>
        <v>1</v>
      </c>
      <c r="BH80" s="813">
        <f t="shared" si="39"/>
        <v>1</v>
      </c>
      <c r="BI80" s="813">
        <f t="shared" si="40"/>
        <v>1</v>
      </c>
      <c r="BK80" s="562">
        <f t="shared" si="41"/>
        <v>6</v>
      </c>
    </row>
    <row r="81" spans="12:63" ht="16.5" hidden="1" customHeight="1" x14ac:dyDescent="0.2">
      <c r="M81" s="653"/>
      <c r="AA81" s="800"/>
      <c r="AB81" s="731"/>
      <c r="AC81" s="731"/>
      <c r="AD81" s="731"/>
      <c r="AE81" s="561"/>
      <c r="AF81" s="799"/>
      <c r="AG81" s="561"/>
      <c r="AZ81" s="807">
        <f t="shared" si="35"/>
        <v>1</v>
      </c>
      <c r="BA81" s="808"/>
      <c r="BB81" s="809">
        <f t="shared" si="36"/>
        <v>1</v>
      </c>
      <c r="BC81" s="814"/>
      <c r="BD81" s="814"/>
      <c r="BE81" s="814"/>
      <c r="BF81" s="811">
        <f t="shared" si="37"/>
        <v>1</v>
      </c>
      <c r="BG81" s="812">
        <f t="shared" si="38"/>
        <v>1</v>
      </c>
      <c r="BH81" s="813">
        <f t="shared" si="39"/>
        <v>1</v>
      </c>
      <c r="BI81" s="813">
        <f t="shared" si="40"/>
        <v>1</v>
      </c>
      <c r="BK81" s="562">
        <f t="shared" si="41"/>
        <v>6</v>
      </c>
    </row>
    <row r="82" spans="12:63" hidden="1" x14ac:dyDescent="0.2">
      <c r="M82" s="611"/>
      <c r="O82" s="561"/>
      <c r="AA82" s="800"/>
      <c r="AB82" s="731"/>
      <c r="AC82" s="731"/>
      <c r="AD82" s="731"/>
      <c r="AE82" s="561"/>
      <c r="AF82" s="799"/>
      <c r="AG82" s="561"/>
      <c r="AZ82" s="807">
        <f t="shared" si="35"/>
        <v>1</v>
      </c>
      <c r="BA82" s="808"/>
      <c r="BB82" s="809">
        <f t="shared" si="36"/>
        <v>1</v>
      </c>
      <c r="BC82" s="814"/>
      <c r="BD82" s="814"/>
      <c r="BE82" s="814"/>
      <c r="BF82" s="811">
        <f t="shared" si="37"/>
        <v>1</v>
      </c>
      <c r="BG82" s="812">
        <f t="shared" si="38"/>
        <v>1</v>
      </c>
      <c r="BH82" s="813">
        <f t="shared" si="39"/>
        <v>1</v>
      </c>
      <c r="BI82" s="813">
        <f t="shared" si="40"/>
        <v>1</v>
      </c>
      <c r="BK82" s="562">
        <f t="shared" si="41"/>
        <v>6</v>
      </c>
    </row>
    <row r="83" spans="12:63" ht="6" hidden="1" customHeight="1" x14ac:dyDescent="0.2">
      <c r="M83" s="611"/>
      <c r="N83" s="561"/>
      <c r="O83" s="561"/>
      <c r="AA83" s="800"/>
      <c r="AB83" s="731"/>
      <c r="AC83" s="731"/>
      <c r="AD83" s="731"/>
      <c r="AE83" s="561"/>
      <c r="AF83" s="799"/>
      <c r="AG83" s="561"/>
      <c r="AZ83" s="807">
        <f t="shared" si="35"/>
        <v>1</v>
      </c>
      <c r="BA83" s="808"/>
      <c r="BB83" s="809">
        <f t="shared" si="36"/>
        <v>1</v>
      </c>
      <c r="BC83" s="814"/>
      <c r="BD83" s="814"/>
      <c r="BE83" s="814"/>
      <c r="BF83" s="811">
        <f t="shared" si="37"/>
        <v>1</v>
      </c>
      <c r="BG83" s="812">
        <f t="shared" si="38"/>
        <v>1</v>
      </c>
      <c r="BH83" s="813">
        <f t="shared" si="39"/>
        <v>1</v>
      </c>
      <c r="BI83" s="813">
        <f t="shared" si="40"/>
        <v>1</v>
      </c>
      <c r="BK83" s="562">
        <f t="shared" si="41"/>
        <v>6</v>
      </c>
    </row>
    <row r="84" spans="12:63" hidden="1" x14ac:dyDescent="0.2">
      <c r="M84" s="611"/>
      <c r="AA84" s="800"/>
      <c r="AB84" s="731"/>
      <c r="AC84" s="731"/>
      <c r="AD84" s="731"/>
      <c r="AE84" s="561"/>
      <c r="AF84" s="799"/>
      <c r="AG84" s="561"/>
      <c r="AZ84" s="807">
        <f t="shared" si="35"/>
        <v>1</v>
      </c>
      <c r="BA84" s="808"/>
      <c r="BB84" s="809">
        <f t="shared" si="36"/>
        <v>1</v>
      </c>
      <c r="BC84" s="814"/>
      <c r="BD84" s="814"/>
      <c r="BE84" s="814"/>
      <c r="BF84" s="811">
        <f t="shared" si="37"/>
        <v>1</v>
      </c>
      <c r="BG84" s="812">
        <f t="shared" si="38"/>
        <v>1</v>
      </c>
      <c r="BH84" s="813">
        <f t="shared" si="39"/>
        <v>1</v>
      </c>
      <c r="BI84" s="813">
        <f t="shared" si="40"/>
        <v>1</v>
      </c>
      <c r="BK84" s="562">
        <f t="shared" si="41"/>
        <v>6</v>
      </c>
    </row>
    <row r="85" spans="12:63" hidden="1" x14ac:dyDescent="0.2">
      <c r="M85" s="611"/>
      <c r="N85" s="815"/>
      <c r="O85" s="815"/>
      <c r="AA85" s="800"/>
      <c r="AB85" s="731"/>
      <c r="AC85" s="731"/>
      <c r="AD85" s="731"/>
      <c r="AE85" s="561"/>
      <c r="AF85" s="799"/>
      <c r="AG85" s="561"/>
      <c r="AZ85" s="807">
        <f t="shared" si="35"/>
        <v>1</v>
      </c>
      <c r="BA85" s="808"/>
      <c r="BB85" s="809">
        <f t="shared" si="36"/>
        <v>1</v>
      </c>
      <c r="BC85" s="814"/>
      <c r="BD85" s="814"/>
      <c r="BE85" s="814"/>
      <c r="BF85" s="811">
        <f t="shared" si="37"/>
        <v>1</v>
      </c>
      <c r="BG85" s="812">
        <f t="shared" si="38"/>
        <v>1</v>
      </c>
      <c r="BH85" s="813">
        <f t="shared" si="39"/>
        <v>1</v>
      </c>
      <c r="BI85" s="813">
        <f t="shared" si="40"/>
        <v>1</v>
      </c>
      <c r="BK85" s="562">
        <f t="shared" si="41"/>
        <v>6</v>
      </c>
    </row>
    <row r="86" spans="12:63" ht="16.5" hidden="1" customHeight="1" x14ac:dyDescent="0.2">
      <c r="M86" s="611"/>
      <c r="N86" s="815"/>
      <c r="O86" s="815"/>
      <c r="AA86" s="561"/>
      <c r="AB86" s="561"/>
      <c r="AC86" s="561"/>
      <c r="AD86" s="561"/>
      <c r="AE86" s="561"/>
      <c r="AF86" s="561"/>
      <c r="AG86" s="561"/>
      <c r="AZ86" s="807">
        <f t="shared" si="35"/>
        <v>1</v>
      </c>
      <c r="BA86" s="808"/>
      <c r="BB86" s="809">
        <f t="shared" si="36"/>
        <v>1</v>
      </c>
      <c r="BC86" s="814"/>
      <c r="BD86" s="814"/>
      <c r="BE86" s="814"/>
      <c r="BF86" s="811">
        <f t="shared" si="37"/>
        <v>1</v>
      </c>
      <c r="BG86" s="812">
        <f t="shared" si="38"/>
        <v>1</v>
      </c>
      <c r="BH86" s="813">
        <f t="shared" si="39"/>
        <v>1</v>
      </c>
      <c r="BI86" s="813">
        <f t="shared" si="40"/>
        <v>1</v>
      </c>
      <c r="BK86" s="562">
        <f t="shared" si="41"/>
        <v>6</v>
      </c>
    </row>
    <row r="87" spans="12:63" ht="16.5" hidden="1" customHeight="1" thickBot="1" x14ac:dyDescent="0.25">
      <c r="M87" s="611"/>
      <c r="N87" s="788"/>
      <c r="O87" s="788"/>
      <c r="AA87" s="561"/>
      <c r="AB87" s="561"/>
      <c r="AC87" s="561"/>
      <c r="AD87" s="561"/>
      <c r="AE87" s="561"/>
      <c r="AF87" s="816"/>
      <c r="AG87" s="561"/>
      <c r="AZ87" s="807">
        <f t="shared" si="35"/>
        <v>1</v>
      </c>
      <c r="BA87" s="817"/>
      <c r="BB87" s="809">
        <f t="shared" si="36"/>
        <v>1</v>
      </c>
      <c r="BC87" s="814"/>
      <c r="BD87" s="814"/>
      <c r="BE87" s="814"/>
      <c r="BF87" s="811">
        <f t="shared" si="37"/>
        <v>1</v>
      </c>
      <c r="BG87" s="812">
        <f t="shared" si="38"/>
        <v>1</v>
      </c>
      <c r="BH87" s="813">
        <f t="shared" si="39"/>
        <v>1</v>
      </c>
      <c r="BI87" s="813">
        <f t="shared" si="40"/>
        <v>1</v>
      </c>
      <c r="BK87" s="562">
        <f t="shared" si="41"/>
        <v>6</v>
      </c>
    </row>
    <row r="88" spans="12:63" ht="15" hidden="1" customHeight="1" thickTop="1" x14ac:dyDescent="0.2">
      <c r="M88" s="611"/>
      <c r="AA88" s="561"/>
      <c r="AB88" s="561"/>
      <c r="AC88" s="561"/>
      <c r="AD88" s="561"/>
      <c r="AE88" s="561"/>
      <c r="AF88" s="561"/>
      <c r="AG88" s="561"/>
    </row>
    <row r="89" spans="12:63" ht="15" hidden="1" customHeight="1" x14ac:dyDescent="0.2">
      <c r="M89" s="611"/>
      <c r="AA89" s="561"/>
      <c r="AB89" s="561"/>
      <c r="AC89" s="561"/>
      <c r="AD89" s="561"/>
      <c r="AE89" s="561"/>
      <c r="AF89" s="561"/>
      <c r="AG89" s="561"/>
    </row>
    <row r="90" spans="12:63" ht="15" hidden="1" customHeight="1" x14ac:dyDescent="0.2">
      <c r="M90" s="611"/>
    </row>
    <row r="91" spans="12:63" ht="15" hidden="1" customHeight="1" x14ac:dyDescent="0.2">
      <c r="M91" s="611"/>
    </row>
    <row r="92" spans="12:63" ht="15" hidden="1" customHeight="1" x14ac:dyDescent="0.2">
      <c r="L92" s="561"/>
      <c r="AY92" s="722" t="s">
        <v>246</v>
      </c>
      <c r="AZ92" s="722"/>
      <c r="BA92" s="722"/>
      <c r="BB92" s="722"/>
      <c r="BC92" s="722"/>
      <c r="BD92" s="722"/>
      <c r="BE92" s="722"/>
      <c r="BF92" s="722"/>
      <c r="BG92" s="722"/>
      <c r="BH92" s="722"/>
      <c r="BI92" s="722"/>
      <c r="BJ92" s="723"/>
    </row>
    <row r="93" spans="12:63" ht="15" hidden="1" customHeight="1" x14ac:dyDescent="0.2">
      <c r="L93" s="561"/>
      <c r="AY93" s="733"/>
      <c r="AZ93" s="733"/>
      <c r="BA93" s="733"/>
      <c r="BB93" s="733"/>
      <c r="BC93" s="733"/>
      <c r="BD93" s="734"/>
      <c r="BE93" s="734"/>
      <c r="BF93" s="735"/>
      <c r="BG93" s="736"/>
      <c r="BH93" s="737"/>
      <c r="BI93" s="734"/>
      <c r="BJ93" s="737"/>
    </row>
    <row r="94" spans="12:63" ht="16.5" hidden="1" customHeight="1" x14ac:dyDescent="0.2">
      <c r="L94" s="561"/>
      <c r="AY94" s="741" t="s">
        <v>127</v>
      </c>
      <c r="AZ94" s="742" t="s">
        <v>14</v>
      </c>
      <c r="BA94" s="743" t="s">
        <v>18</v>
      </c>
      <c r="BB94" s="739" t="s">
        <v>17</v>
      </c>
      <c r="BC94" s="744" t="s">
        <v>134</v>
      </c>
      <c r="BD94" s="745" t="s">
        <v>188</v>
      </c>
      <c r="BE94" s="746"/>
      <c r="BF94" s="742" t="s">
        <v>155</v>
      </c>
      <c r="BG94" s="742" t="s">
        <v>156</v>
      </c>
      <c r="BH94" s="818" t="s">
        <v>147</v>
      </c>
      <c r="BI94" s="819"/>
      <c r="BJ94" s="820"/>
    </row>
    <row r="95" spans="12:63" ht="16.5" hidden="1" customHeight="1" x14ac:dyDescent="0.2">
      <c r="L95" s="561"/>
      <c r="AY95" s="753">
        <f>IF(E39="",1,2)</f>
        <v>1</v>
      </c>
      <c r="AZ95" s="753">
        <f t="shared" ref="AZ95:BC104" si="42">IF(F39="",1,2)</f>
        <v>1</v>
      </c>
      <c r="BA95" s="753">
        <f t="shared" si="42"/>
        <v>1</v>
      </c>
      <c r="BB95" s="753">
        <f t="shared" si="42"/>
        <v>1</v>
      </c>
      <c r="BC95" s="753">
        <f>IF(I39="",1,2)</f>
        <v>1</v>
      </c>
      <c r="BD95" s="758">
        <f>IF(J39="",1,2)</f>
        <v>1</v>
      </c>
      <c r="BE95" s="759"/>
      <c r="BF95" s="754">
        <f>IF(L39="",1,2)</f>
        <v>1</v>
      </c>
      <c r="BG95" s="754">
        <f t="shared" ref="BG95:BH95" si="43">IF(M39="",1,2)</f>
        <v>1</v>
      </c>
      <c r="BH95" s="754">
        <f t="shared" si="43"/>
        <v>1</v>
      </c>
      <c r="BI95" s="821">
        <f>SUM(AY95:BH95)</f>
        <v>9</v>
      </c>
      <c r="BJ95" s="822"/>
    </row>
    <row r="96" spans="12:63" ht="3.75" hidden="1" customHeight="1" x14ac:dyDescent="0.2">
      <c r="L96" s="561"/>
      <c r="AY96" s="753">
        <f t="shared" ref="AY96:AY104" si="44">IF(E40="",1,2)</f>
        <v>1</v>
      </c>
      <c r="AZ96" s="753">
        <f t="shared" si="42"/>
        <v>1</v>
      </c>
      <c r="BA96" s="753">
        <f t="shared" si="42"/>
        <v>1</v>
      </c>
      <c r="BB96" s="753">
        <f t="shared" si="42"/>
        <v>1</v>
      </c>
      <c r="BC96" s="753">
        <f t="shared" si="42"/>
        <v>1</v>
      </c>
      <c r="BD96" s="758">
        <f t="shared" ref="BD96:BD104" si="45">IF(J40="",1,2)</f>
        <v>1</v>
      </c>
      <c r="BE96" s="759"/>
      <c r="BF96" s="754">
        <f t="shared" ref="BF96:BF104" si="46">IF(L40="",1,2)</f>
        <v>1</v>
      </c>
      <c r="BG96" s="754">
        <f t="shared" ref="BG96:BG104" si="47">IF(M40="",1,2)</f>
        <v>1</v>
      </c>
      <c r="BH96" s="754">
        <f t="shared" ref="BH96:BH104" si="48">IF(N40="",1,2)</f>
        <v>1</v>
      </c>
      <c r="BI96" s="821">
        <f t="shared" ref="BI96:BI104" si="49">SUM(AY96:BH96)</f>
        <v>9</v>
      </c>
      <c r="BJ96" s="822"/>
    </row>
    <row r="97" spans="12:62" ht="36" hidden="1" customHeight="1" x14ac:dyDescent="0.2">
      <c r="L97" s="561"/>
      <c r="AY97" s="753">
        <f t="shared" si="44"/>
        <v>1</v>
      </c>
      <c r="AZ97" s="753">
        <f t="shared" si="42"/>
        <v>1</v>
      </c>
      <c r="BA97" s="753">
        <f t="shared" si="42"/>
        <v>1</v>
      </c>
      <c r="BB97" s="753">
        <f t="shared" si="42"/>
        <v>1</v>
      </c>
      <c r="BC97" s="753">
        <f t="shared" si="42"/>
        <v>1</v>
      </c>
      <c r="BD97" s="758">
        <f t="shared" si="45"/>
        <v>1</v>
      </c>
      <c r="BE97" s="759"/>
      <c r="BF97" s="754">
        <f t="shared" si="46"/>
        <v>1</v>
      </c>
      <c r="BG97" s="754">
        <f t="shared" si="47"/>
        <v>1</v>
      </c>
      <c r="BH97" s="754">
        <f t="shared" si="48"/>
        <v>1</v>
      </c>
      <c r="BI97" s="821">
        <f t="shared" si="49"/>
        <v>9</v>
      </c>
      <c r="BJ97" s="822"/>
    </row>
    <row r="98" spans="12:62" ht="22.5" hidden="1" customHeight="1" x14ac:dyDescent="0.2">
      <c r="L98" s="561"/>
      <c r="M98" s="561"/>
      <c r="AY98" s="753">
        <f t="shared" si="44"/>
        <v>1</v>
      </c>
      <c r="AZ98" s="753">
        <f t="shared" si="42"/>
        <v>1</v>
      </c>
      <c r="BA98" s="753">
        <f t="shared" si="42"/>
        <v>1</v>
      </c>
      <c r="BB98" s="753">
        <f t="shared" si="42"/>
        <v>1</v>
      </c>
      <c r="BC98" s="753">
        <f t="shared" si="42"/>
        <v>1</v>
      </c>
      <c r="BD98" s="758">
        <f t="shared" si="45"/>
        <v>1</v>
      </c>
      <c r="BE98" s="759"/>
      <c r="BF98" s="754">
        <f t="shared" si="46"/>
        <v>1</v>
      </c>
      <c r="BG98" s="754">
        <f t="shared" si="47"/>
        <v>1</v>
      </c>
      <c r="BH98" s="754">
        <f t="shared" si="48"/>
        <v>1</v>
      </c>
      <c r="BI98" s="821">
        <f t="shared" si="49"/>
        <v>9</v>
      </c>
      <c r="BJ98" s="822"/>
    </row>
    <row r="99" spans="12:62" ht="22.5" hidden="1" customHeight="1" x14ac:dyDescent="0.2">
      <c r="L99" s="561"/>
      <c r="M99" s="561"/>
      <c r="AY99" s="753">
        <f t="shared" si="44"/>
        <v>1</v>
      </c>
      <c r="AZ99" s="753">
        <f t="shared" si="42"/>
        <v>1</v>
      </c>
      <c r="BA99" s="753">
        <f t="shared" si="42"/>
        <v>1</v>
      </c>
      <c r="BB99" s="753">
        <f t="shared" si="42"/>
        <v>1</v>
      </c>
      <c r="BC99" s="753">
        <f t="shared" si="42"/>
        <v>1</v>
      </c>
      <c r="BD99" s="758">
        <f t="shared" si="45"/>
        <v>1</v>
      </c>
      <c r="BE99" s="759"/>
      <c r="BF99" s="754">
        <f t="shared" si="46"/>
        <v>1</v>
      </c>
      <c r="BG99" s="754">
        <f t="shared" si="47"/>
        <v>1</v>
      </c>
      <c r="BH99" s="754">
        <f t="shared" si="48"/>
        <v>1</v>
      </c>
      <c r="BI99" s="821">
        <f t="shared" si="49"/>
        <v>9</v>
      </c>
      <c r="BJ99" s="822"/>
    </row>
    <row r="100" spans="12:62" ht="22.5" hidden="1" customHeight="1" x14ac:dyDescent="0.2">
      <c r="L100" s="561"/>
      <c r="M100" s="561"/>
      <c r="AY100" s="753">
        <f t="shared" si="44"/>
        <v>1</v>
      </c>
      <c r="AZ100" s="753">
        <f t="shared" si="42"/>
        <v>1</v>
      </c>
      <c r="BA100" s="753">
        <f t="shared" si="42"/>
        <v>1</v>
      </c>
      <c r="BB100" s="753">
        <f t="shared" si="42"/>
        <v>1</v>
      </c>
      <c r="BC100" s="753">
        <f t="shared" si="42"/>
        <v>1</v>
      </c>
      <c r="BD100" s="758">
        <f t="shared" si="45"/>
        <v>1</v>
      </c>
      <c r="BE100" s="759"/>
      <c r="BF100" s="754">
        <f t="shared" si="46"/>
        <v>1</v>
      </c>
      <c r="BG100" s="754">
        <f t="shared" si="47"/>
        <v>1</v>
      </c>
      <c r="BH100" s="754">
        <f t="shared" si="48"/>
        <v>1</v>
      </c>
      <c r="BI100" s="821">
        <f t="shared" si="49"/>
        <v>9</v>
      </c>
      <c r="BJ100" s="822"/>
    </row>
    <row r="101" spans="12:62" ht="22.5" hidden="1" customHeight="1" x14ac:dyDescent="0.2">
      <c r="L101" s="561"/>
      <c r="M101" s="561"/>
      <c r="AY101" s="753">
        <f t="shared" si="44"/>
        <v>1</v>
      </c>
      <c r="AZ101" s="753">
        <f t="shared" si="42"/>
        <v>1</v>
      </c>
      <c r="BA101" s="753">
        <f t="shared" si="42"/>
        <v>1</v>
      </c>
      <c r="BB101" s="753">
        <f t="shared" si="42"/>
        <v>1</v>
      </c>
      <c r="BC101" s="753">
        <f t="shared" si="42"/>
        <v>1</v>
      </c>
      <c r="BD101" s="758">
        <f t="shared" si="45"/>
        <v>1</v>
      </c>
      <c r="BE101" s="759"/>
      <c r="BF101" s="754">
        <f t="shared" si="46"/>
        <v>1</v>
      </c>
      <c r="BG101" s="754">
        <f t="shared" si="47"/>
        <v>1</v>
      </c>
      <c r="BH101" s="754">
        <f t="shared" si="48"/>
        <v>1</v>
      </c>
      <c r="BI101" s="821">
        <f t="shared" si="49"/>
        <v>9</v>
      </c>
      <c r="BJ101" s="822"/>
    </row>
    <row r="102" spans="12:62" ht="22.5" hidden="1" customHeight="1" x14ac:dyDescent="0.2">
      <c r="L102" s="561"/>
      <c r="M102" s="561"/>
      <c r="AY102" s="753">
        <f t="shared" si="44"/>
        <v>1</v>
      </c>
      <c r="AZ102" s="753">
        <f t="shared" si="42"/>
        <v>1</v>
      </c>
      <c r="BA102" s="753">
        <f t="shared" si="42"/>
        <v>1</v>
      </c>
      <c r="BB102" s="753">
        <f t="shared" si="42"/>
        <v>1</v>
      </c>
      <c r="BC102" s="753">
        <f t="shared" si="42"/>
        <v>1</v>
      </c>
      <c r="BD102" s="758">
        <f t="shared" si="45"/>
        <v>1</v>
      </c>
      <c r="BE102" s="759"/>
      <c r="BF102" s="754">
        <f t="shared" si="46"/>
        <v>1</v>
      </c>
      <c r="BG102" s="754">
        <f t="shared" si="47"/>
        <v>1</v>
      </c>
      <c r="BH102" s="754">
        <f t="shared" si="48"/>
        <v>1</v>
      </c>
      <c r="BI102" s="821">
        <f t="shared" si="49"/>
        <v>9</v>
      </c>
      <c r="BJ102" s="822"/>
    </row>
    <row r="103" spans="12:62" ht="22.5" hidden="1" customHeight="1" x14ac:dyDescent="0.2">
      <c r="L103" s="561"/>
      <c r="M103" s="561"/>
      <c r="AY103" s="753">
        <f t="shared" si="44"/>
        <v>1</v>
      </c>
      <c r="AZ103" s="753">
        <f t="shared" si="42"/>
        <v>1</v>
      </c>
      <c r="BA103" s="753">
        <f t="shared" si="42"/>
        <v>1</v>
      </c>
      <c r="BB103" s="753">
        <f t="shared" si="42"/>
        <v>1</v>
      </c>
      <c r="BC103" s="753">
        <f t="shared" si="42"/>
        <v>1</v>
      </c>
      <c r="BD103" s="758">
        <f t="shared" si="45"/>
        <v>1</v>
      </c>
      <c r="BE103" s="759"/>
      <c r="BF103" s="754">
        <f t="shared" si="46"/>
        <v>1</v>
      </c>
      <c r="BG103" s="754">
        <f t="shared" si="47"/>
        <v>1</v>
      </c>
      <c r="BH103" s="754">
        <f t="shared" si="48"/>
        <v>1</v>
      </c>
      <c r="BI103" s="821">
        <f t="shared" si="49"/>
        <v>9</v>
      </c>
      <c r="BJ103" s="822"/>
    </row>
    <row r="104" spans="12:62" ht="22.5" hidden="1" customHeight="1" x14ac:dyDescent="0.2">
      <c r="L104" s="561"/>
      <c r="M104" s="561"/>
      <c r="AY104" s="753">
        <f t="shared" si="44"/>
        <v>1</v>
      </c>
      <c r="AZ104" s="753">
        <f t="shared" si="42"/>
        <v>1</v>
      </c>
      <c r="BA104" s="753">
        <f t="shared" si="42"/>
        <v>1</v>
      </c>
      <c r="BB104" s="753">
        <f t="shared" si="42"/>
        <v>1</v>
      </c>
      <c r="BC104" s="753">
        <f t="shared" si="42"/>
        <v>1</v>
      </c>
      <c r="BD104" s="758">
        <f t="shared" si="45"/>
        <v>1</v>
      </c>
      <c r="BE104" s="759"/>
      <c r="BF104" s="754">
        <f t="shared" si="46"/>
        <v>1</v>
      </c>
      <c r="BG104" s="754">
        <f t="shared" si="47"/>
        <v>1</v>
      </c>
      <c r="BH104" s="754">
        <f t="shared" si="48"/>
        <v>1</v>
      </c>
      <c r="BI104" s="821">
        <f t="shared" si="49"/>
        <v>9</v>
      </c>
      <c r="BJ104" s="822"/>
    </row>
    <row r="105" spans="12:62" ht="22.5" hidden="1" customHeight="1" x14ac:dyDescent="0.2">
      <c r="L105" s="561"/>
      <c r="M105" s="561"/>
      <c r="BI105" s="823">
        <f>SUM(BI95:BI104)</f>
        <v>90</v>
      </c>
    </row>
    <row r="106" spans="12:62" ht="22.5" hidden="1" customHeight="1" x14ac:dyDescent="0.2">
      <c r="L106" s="561"/>
      <c r="M106" s="561"/>
    </row>
    <row r="107" spans="12:62" ht="22.5" hidden="1" customHeight="1" x14ac:dyDescent="0.2">
      <c r="L107" s="561"/>
      <c r="M107" s="561"/>
    </row>
    <row r="108" spans="12:62" ht="3.75" hidden="1" customHeight="1" x14ac:dyDescent="0.2">
      <c r="L108" s="561"/>
      <c r="M108" s="561"/>
    </row>
    <row r="109" spans="12:62" hidden="1" x14ac:dyDescent="0.2">
      <c r="L109" s="561"/>
      <c r="M109" s="561"/>
    </row>
    <row r="110" spans="12:62" hidden="1" x14ac:dyDescent="0.2">
      <c r="L110" s="561"/>
      <c r="M110" s="561"/>
    </row>
    <row r="111" spans="12:62" hidden="1" x14ac:dyDescent="0.2">
      <c r="L111" s="561"/>
      <c r="M111" s="561"/>
    </row>
    <row r="112" spans="12:62" ht="16.5" hidden="1" customHeight="1" x14ac:dyDescent="0.2">
      <c r="L112" s="561"/>
      <c r="M112" s="561"/>
    </row>
    <row r="113" spans="12:15" ht="16.5" hidden="1" customHeight="1" x14ac:dyDescent="0.2">
      <c r="L113" s="574"/>
      <c r="M113" s="574"/>
      <c r="N113" s="824"/>
      <c r="O113" s="824"/>
    </row>
    <row r="114" spans="12:15" hidden="1" x14ac:dyDescent="0.2">
      <c r="L114" s="574"/>
      <c r="M114" s="574"/>
      <c r="N114" s="824"/>
      <c r="O114" s="824"/>
    </row>
    <row r="115" spans="12:15" hidden="1" x14ac:dyDescent="0.2">
      <c r="L115" s="574"/>
      <c r="M115" s="574"/>
      <c r="N115" s="824"/>
      <c r="O115" s="824"/>
    </row>
    <row r="116" spans="12:15" ht="16.5" hidden="1" customHeight="1" x14ac:dyDescent="0.2">
      <c r="L116" s="561"/>
      <c r="M116" s="561"/>
    </row>
    <row r="117" spans="12:15" hidden="1" x14ac:dyDescent="0.2">
      <c r="L117" s="561"/>
      <c r="M117" s="561"/>
    </row>
    <row r="118" spans="12:15" hidden="1" x14ac:dyDescent="0.2">
      <c r="L118" s="561"/>
      <c r="M118" s="561"/>
    </row>
    <row r="119" spans="12:15" hidden="1" x14ac:dyDescent="0.2">
      <c r="L119" s="561"/>
      <c r="M119" s="561"/>
    </row>
    <row r="120" spans="12:15" hidden="1" x14ac:dyDescent="0.2">
      <c r="L120" s="561"/>
      <c r="M120" s="561"/>
    </row>
    <row r="121" spans="12:15" hidden="1" x14ac:dyDescent="0.2">
      <c r="L121" s="561"/>
      <c r="M121" s="561"/>
      <c r="N121" s="561"/>
      <c r="O121" s="561"/>
    </row>
    <row r="122" spans="12:15" hidden="1" x14ac:dyDescent="0.2">
      <c r="L122" s="561"/>
      <c r="M122" s="561"/>
      <c r="N122" s="561"/>
      <c r="O122" s="561"/>
    </row>
  </sheetData>
  <sheetProtection algorithmName="SHA-512" hashValue="jTGK7yn2Sc3TYwI7dgmRgTbj1mtsWkW+xbytk+XLDXhpZQHtz1QRlHw4FwAiq+vYrnTk6d0cViVWpK0jsPOl0w==" saltValue="VPrBE4/D8EmJ2zZbKCwtlA==" spinCount="100000" sheet="1" objects="1" scenarios="1"/>
  <mergeCells count="146">
    <mergeCell ref="AA43:AB43"/>
    <mergeCell ref="BP9:BQ9"/>
    <mergeCell ref="BP10:BQ10"/>
    <mergeCell ref="BL6:BM6"/>
    <mergeCell ref="BP6:BQ6"/>
    <mergeCell ref="BP7:BQ7"/>
    <mergeCell ref="BP8:BQ8"/>
    <mergeCell ref="BB41:BD41"/>
    <mergeCell ref="BB42:BD42"/>
    <mergeCell ref="AA42:AB42"/>
    <mergeCell ref="AA39:AB39"/>
    <mergeCell ref="BH10:BI10"/>
    <mergeCell ref="BH11:BI11"/>
    <mergeCell ref="BD12:BE12"/>
    <mergeCell ref="BH12:BI12"/>
    <mergeCell ref="BF14:BG14"/>
    <mergeCell ref="BH14:BI14"/>
    <mergeCell ref="BF15:BG15"/>
    <mergeCell ref="AA40:AB40"/>
    <mergeCell ref="BB37:BD37"/>
    <mergeCell ref="AA41:AB41"/>
    <mergeCell ref="BB38:BD38"/>
    <mergeCell ref="BB39:BD39"/>
    <mergeCell ref="BB40:BD40"/>
    <mergeCell ref="BF11:BG11"/>
    <mergeCell ref="BD11:BE11"/>
    <mergeCell ref="BA11:BC11"/>
    <mergeCell ref="AY10:AZ10"/>
    <mergeCell ref="AY11:AZ11"/>
    <mergeCell ref="AY13:AZ13"/>
    <mergeCell ref="AY12:AZ12"/>
    <mergeCell ref="AY6:AZ6"/>
    <mergeCell ref="BA6:BC6"/>
    <mergeCell ref="BD6:BE6"/>
    <mergeCell ref="BF6:BG6"/>
    <mergeCell ref="AY8:AZ8"/>
    <mergeCell ref="AY7:AZ7"/>
    <mergeCell ref="AY9:AZ9"/>
    <mergeCell ref="BA12:BC12"/>
    <mergeCell ref="BF12:BG12"/>
    <mergeCell ref="BA10:BC10"/>
    <mergeCell ref="BD10:BE10"/>
    <mergeCell ref="BF10:BG10"/>
    <mergeCell ref="BF13:BG13"/>
    <mergeCell ref="BH6:BI6"/>
    <mergeCell ref="BH7:BI7"/>
    <mergeCell ref="BH8:BI8"/>
    <mergeCell ref="BD9:BE9"/>
    <mergeCell ref="BF9:BG9"/>
    <mergeCell ref="BH9:BI9"/>
    <mergeCell ref="BF8:BG8"/>
    <mergeCell ref="BA7:BC7"/>
    <mergeCell ref="BD7:BE7"/>
    <mergeCell ref="BF7:BG7"/>
    <mergeCell ref="BD8:BE8"/>
    <mergeCell ref="BA8:BC8"/>
    <mergeCell ref="BA9:BC9"/>
    <mergeCell ref="BH13:BI13"/>
    <mergeCell ref="BD14:BE14"/>
    <mergeCell ref="AJ19:AL19"/>
    <mergeCell ref="AJ20:AL20"/>
    <mergeCell ref="BH15:BI15"/>
    <mergeCell ref="BD16:BE16"/>
    <mergeCell ref="BF16:BG16"/>
    <mergeCell ref="BH16:BI16"/>
    <mergeCell ref="AY16:AZ16"/>
    <mergeCell ref="J39:K39"/>
    <mergeCell ref="J38:K38"/>
    <mergeCell ref="X18:Y18"/>
    <mergeCell ref="X19:Y19"/>
    <mergeCell ref="X20:Y20"/>
    <mergeCell ref="Z20:AB20"/>
    <mergeCell ref="AY15:AZ15"/>
    <mergeCell ref="AY14:AZ14"/>
    <mergeCell ref="BD15:BE15"/>
    <mergeCell ref="BA14:BC14"/>
    <mergeCell ref="BB36:BD36"/>
    <mergeCell ref="Z17:AB17"/>
    <mergeCell ref="Z18:AB18"/>
    <mergeCell ref="X17:Y17"/>
    <mergeCell ref="AC18:AF18"/>
    <mergeCell ref="AC17:AF17"/>
    <mergeCell ref="AJ17:AL17"/>
    <mergeCell ref="AJ18:AL18"/>
    <mergeCell ref="AG17:AI17"/>
    <mergeCell ref="AG18:AI18"/>
    <mergeCell ref="BB35:BD35"/>
    <mergeCell ref="AA38:AB38"/>
    <mergeCell ref="F13:K14"/>
    <mergeCell ref="J48:K48"/>
    <mergeCell ref="J47:K47"/>
    <mergeCell ref="J46:K46"/>
    <mergeCell ref="J45:K45"/>
    <mergeCell ref="J44:K44"/>
    <mergeCell ref="J43:K43"/>
    <mergeCell ref="J42:K42"/>
    <mergeCell ref="J41:K41"/>
    <mergeCell ref="J40:K40"/>
    <mergeCell ref="BD97:BE97"/>
    <mergeCell ref="BD98:BE98"/>
    <mergeCell ref="BD99:BE99"/>
    <mergeCell ref="BD100:BE100"/>
    <mergeCell ref="BD101:BE101"/>
    <mergeCell ref="BD102:BE102"/>
    <mergeCell ref="BD103:BE103"/>
    <mergeCell ref="BD104:BE104"/>
    <mergeCell ref="N42:O42"/>
    <mergeCell ref="N85:O86"/>
    <mergeCell ref="AA47:AB47"/>
    <mergeCell ref="N48:O48"/>
    <mergeCell ref="N47:O47"/>
    <mergeCell ref="N46:O46"/>
    <mergeCell ref="N45:O45"/>
    <mergeCell ref="N44:O44"/>
    <mergeCell ref="N43:O43"/>
    <mergeCell ref="AA48:AB48"/>
    <mergeCell ref="BB45:BD45"/>
    <mergeCell ref="AA44:AB44"/>
    <mergeCell ref="AA45:AB45"/>
    <mergeCell ref="AA46:AB46"/>
    <mergeCell ref="BB43:BD43"/>
    <mergeCell ref="BB44:BD44"/>
    <mergeCell ref="BU10:BU11"/>
    <mergeCell ref="BT7:BU9"/>
    <mergeCell ref="C17:N17"/>
    <mergeCell ref="I18:K18"/>
    <mergeCell ref="C18:H18"/>
    <mergeCell ref="L18:N18"/>
    <mergeCell ref="BD94:BE94"/>
    <mergeCell ref="BD95:BE95"/>
    <mergeCell ref="BD96:BE96"/>
    <mergeCell ref="N41:O41"/>
    <mergeCell ref="N40:O40"/>
    <mergeCell ref="N39:O39"/>
    <mergeCell ref="N38:O38"/>
    <mergeCell ref="C10:D10"/>
    <mergeCell ref="M12:N12"/>
    <mergeCell ref="BA16:BC16"/>
    <mergeCell ref="BA13:BC13"/>
    <mergeCell ref="BA15:BC15"/>
    <mergeCell ref="BD13:BE13"/>
    <mergeCell ref="AC20:AF20"/>
    <mergeCell ref="AC19:AF19"/>
    <mergeCell ref="AG20:AI20"/>
    <mergeCell ref="AG19:AI19"/>
    <mergeCell ref="Z19:AB19"/>
  </mergeCells>
  <dataValidations count="13">
    <dataValidation type="list" allowBlank="1" showInputMessage="1" showErrorMessage="1" sqref="P39:P48 BJ95:BJ104" xr:uid="{00000000-0002-0000-0100-000000000000}">
      <formula1>$BL$22:$BL$24</formula1>
    </dataValidation>
    <dataValidation operator="greaterThan" allowBlank="1" showInputMessage="1" showErrorMessage="1" sqref="AA39:AB48 D39:D48" xr:uid="{00000000-0002-0000-0100-000001000000}"/>
    <dataValidation type="date" operator="greaterThanOrEqual" allowBlank="1" showInputMessage="1" showErrorMessage="1" error="Please enter today's date or a future date." sqref="I39:I48" xr:uid="{00000000-0002-0000-0100-000002000000}">
      <formula1>TODAY()</formula1>
    </dataValidation>
    <dataValidation type="whole" allowBlank="1" showInputMessage="1" showErrorMessage="1" sqref="E39:E48 AY95:BC104" xr:uid="{00000000-0002-0000-0100-000003000000}">
      <formula1>0</formula1>
      <formula2>9.99999999999999E+23</formula2>
    </dataValidation>
    <dataValidation type="list" allowBlank="1" showInputMessage="1" showErrorMessage="1" sqref="F39:F48" xr:uid="{00000000-0002-0000-0100-000004000000}">
      <formula1>$BL$7:$BL$8</formula1>
    </dataValidation>
    <dataValidation type="list" allowBlank="1" showInputMessage="1" showErrorMessage="1" sqref="G39:G48" xr:uid="{00000000-0002-0000-0100-000005000000}">
      <formula1>$BO$7:$BO$8</formula1>
    </dataValidation>
    <dataValidation type="list" allowBlank="1" showInputMessage="1" showErrorMessage="1" sqref="J30:K30" xr:uid="{00000000-0002-0000-0100-000006000000}">
      <formula1>$AJ$18:$AJ$18</formula1>
    </dataValidation>
    <dataValidation type="date" operator="greaterThan" allowBlank="1" showInputMessage="1" showErrorMessage="1" error="Date can't be today or earlier._x000a_Enter as DD/MM/YYYY" sqref="I20:I29" xr:uid="{00000000-0002-0000-0100-000007000000}">
      <formula1>TODAY()</formula1>
    </dataValidation>
    <dataValidation type="whole" operator="greaterThan" allowBlank="1" showInputMessage="1" showErrorMessage="1" sqref="H20:H29" xr:uid="{00000000-0002-0000-0100-000008000000}">
      <formula1>-1</formula1>
    </dataValidation>
    <dataValidation type="date" operator="equal" allowBlank="1" showInputMessage="1" showErrorMessage="1" error="Please enter today's date._x000a_Enter date as DD/MM/YYYY" sqref="F8:I8 D8" xr:uid="{00000000-0002-0000-0100-000009000000}">
      <formula1>TODAY()</formula1>
    </dataValidation>
    <dataValidation type="list" allowBlank="1" showInputMessage="1" showErrorMessage="1" sqref="H39:H48" xr:uid="{00000000-0002-0000-0100-00000A000000}">
      <formula1>$BK$14:$BK$18</formula1>
    </dataValidation>
    <dataValidation type="list" allowBlank="1" showInputMessage="1" showErrorMessage="1" sqref="F15:L15" xr:uid="{00000000-0002-0000-0100-00000B000000}">
      <formula1>$BO$14:$BO$18</formula1>
    </dataValidation>
    <dataValidation type="list" allowBlank="1" showInputMessage="1" showErrorMessage="1" sqref="K20:K29" xr:uid="{60C6E7B1-96F4-4AA4-83C3-7A7452EE96F2}">
      <formula1>"Yes"</formula1>
    </dataValidation>
  </dataValidations>
  <printOptions horizontalCentered="1" verticalCentered="1"/>
  <pageMargins left="0.25" right="0.25" top="0.75" bottom="0.75" header="0.3" footer="0.3"/>
  <pageSetup paperSize="9" scale="49" orientation="landscape"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36"/>
  <sheetViews>
    <sheetView topLeftCell="A3" zoomScale="70" zoomScaleNormal="70" workbookViewId="0">
      <selection activeCell="C35" sqref="C35"/>
    </sheetView>
  </sheetViews>
  <sheetFormatPr defaultColWidth="9.140625" defaultRowHeight="12.75" x14ac:dyDescent="0.2"/>
  <cols>
    <col min="1" max="2" width="9.140625" style="21"/>
    <col min="3" max="3" width="15.5703125" style="21" customWidth="1"/>
    <col min="4" max="4" width="18.140625" style="21" customWidth="1"/>
    <col min="5" max="5" width="16.85546875" style="22" customWidth="1"/>
    <col min="6" max="6" width="10.85546875" style="21" customWidth="1"/>
    <col min="7" max="7" width="0.7109375" style="21" customWidth="1"/>
    <col min="8" max="8" width="10.7109375" style="21" customWidth="1"/>
    <col min="9" max="9" width="13.140625" style="21" customWidth="1"/>
    <col min="10" max="10" width="13.7109375" style="21" customWidth="1"/>
    <col min="11" max="11" width="12.85546875" style="21" customWidth="1"/>
    <col min="12" max="12" width="0.85546875" style="21" customWidth="1"/>
    <col min="13" max="13" width="9.140625" style="21"/>
    <col min="14" max="14" width="0.7109375" style="21" customWidth="1"/>
    <col min="15" max="15" width="11.85546875" style="21" customWidth="1"/>
    <col min="16" max="16" width="10.140625" style="21" customWidth="1"/>
    <col min="17" max="17" width="9.28515625" style="21" customWidth="1"/>
    <col min="18" max="20" width="9.140625" style="21"/>
    <col min="21" max="21" width="10.28515625" style="21" customWidth="1"/>
    <col min="22" max="22" width="4.5703125" style="21" customWidth="1"/>
    <col min="23" max="23" width="5.5703125" style="21" customWidth="1"/>
    <col min="24" max="24" width="6.7109375" style="21" customWidth="1"/>
    <col min="25" max="25" width="6.140625" style="21" customWidth="1"/>
    <col min="26" max="26" width="7.42578125" style="21" customWidth="1"/>
    <col min="27" max="27" width="4.140625" style="21" customWidth="1"/>
    <col min="28" max="28" width="4" style="21" customWidth="1"/>
    <col min="29" max="30" width="4.7109375" style="21" customWidth="1"/>
    <col min="31" max="31" width="2.42578125" style="21" customWidth="1"/>
    <col min="32" max="32" width="4" style="21" customWidth="1"/>
    <col min="33" max="16384" width="9.140625" style="21"/>
  </cols>
  <sheetData>
    <row r="1" spans="2:26" ht="13.5" thickBot="1" x14ac:dyDescent="0.25">
      <c r="B1" s="23"/>
      <c r="C1" s="23"/>
      <c r="D1" s="23"/>
      <c r="E1" s="24"/>
      <c r="F1" s="23"/>
      <c r="G1" s="23"/>
      <c r="H1" s="23" t="str">
        <f>IF(AND(C7=A1,E7=A1,F7=A1,G7=A1,I7=A1,J7=A1,K22=A1,L7=A1,M22=A1),"",IF(S7="No Router Provided","-",IF(AND(L7="Yes",K22=A1),"Specify Service",IF(AND(L7="Yes",K7=X8),X11,IF(AND(L7="Yes",K7=Y8),Y11,IF(AND(L7="Yes",K7=Z8),Z11,IF(AND(L7="Yes",K7=AA8),AA11)))))))</f>
        <v/>
      </c>
      <c r="I1" s="23"/>
      <c r="J1" s="23"/>
      <c r="K1" s="23"/>
      <c r="L1" s="23"/>
      <c r="M1" s="23"/>
      <c r="N1" s="23"/>
      <c r="O1" s="23"/>
      <c r="P1" s="23"/>
      <c r="Q1" s="23"/>
      <c r="R1" s="23"/>
    </row>
    <row r="2" spans="2:26" ht="17.25" thickTop="1" x14ac:dyDescent="0.3">
      <c r="B2" s="2"/>
      <c r="C2" s="3"/>
      <c r="D2" s="3"/>
      <c r="E2" s="3"/>
      <c r="F2" s="3"/>
      <c r="G2" s="3"/>
      <c r="H2" s="3"/>
      <c r="I2" s="3"/>
      <c r="J2" s="3"/>
      <c r="K2" s="3"/>
      <c r="L2" s="3"/>
      <c r="M2" s="3"/>
      <c r="N2" s="3"/>
      <c r="O2" s="3"/>
      <c r="P2" s="3"/>
      <c r="S2" s="8"/>
    </row>
    <row r="3" spans="2:26" ht="17.25" thickBot="1" x14ac:dyDescent="0.35">
      <c r="B3" s="2"/>
      <c r="C3" s="3"/>
      <c r="D3" s="3"/>
      <c r="E3" s="3"/>
      <c r="F3" s="3"/>
      <c r="G3" s="3"/>
      <c r="H3" s="3"/>
      <c r="I3" s="3"/>
      <c r="J3" s="3"/>
      <c r="K3" s="3"/>
      <c r="L3" s="3"/>
      <c r="M3" s="3"/>
      <c r="N3" s="3"/>
      <c r="O3" s="3"/>
      <c r="P3" s="3"/>
      <c r="S3" s="14"/>
    </row>
    <row r="4" spans="2:26" ht="42.75" thickTop="1" x14ac:dyDescent="0.3">
      <c r="B4" s="2"/>
      <c r="C4" s="3"/>
      <c r="D4" s="3"/>
      <c r="E4" s="5" t="s">
        <v>1</v>
      </c>
      <c r="F4" s="6"/>
      <c r="G4" s="6"/>
      <c r="H4" s="6"/>
      <c r="I4" s="6"/>
      <c r="J4" s="6"/>
      <c r="K4" s="1"/>
      <c r="L4" s="265" t="s">
        <v>2</v>
      </c>
      <c r="M4" s="266"/>
      <c r="N4" s="266"/>
      <c r="O4" s="266"/>
      <c r="P4" s="266"/>
      <c r="Q4" s="266"/>
      <c r="R4" s="267"/>
      <c r="S4" s="12"/>
    </row>
    <row r="5" spans="2:26" ht="16.5" customHeight="1" x14ac:dyDescent="0.3">
      <c r="B5" s="2"/>
      <c r="C5" s="3"/>
      <c r="D5" s="3"/>
      <c r="E5" s="7" t="s">
        <v>43</v>
      </c>
      <c r="F5" s="6"/>
      <c r="G5" s="6"/>
      <c r="H5" s="6"/>
      <c r="I5" s="6"/>
      <c r="J5" s="6"/>
      <c r="K5" s="1"/>
      <c r="L5" s="251" t="s">
        <v>3</v>
      </c>
      <c r="M5" s="252"/>
      <c r="N5" s="252"/>
      <c r="O5" s="252"/>
      <c r="P5" s="252"/>
      <c r="Q5" s="252"/>
      <c r="R5" s="253"/>
      <c r="S5" s="13"/>
    </row>
    <row r="6" spans="2:26" ht="16.5" x14ac:dyDescent="0.3">
      <c r="B6" s="2"/>
      <c r="C6" s="3"/>
      <c r="D6" s="3"/>
      <c r="E6" s="257" t="s">
        <v>28</v>
      </c>
      <c r="F6" s="257"/>
      <c r="G6" s="257"/>
      <c r="H6" s="257"/>
      <c r="I6" s="257"/>
      <c r="J6" s="257"/>
      <c r="K6" s="1"/>
      <c r="L6" s="251"/>
      <c r="M6" s="252"/>
      <c r="N6" s="252"/>
      <c r="O6" s="252"/>
      <c r="P6" s="252"/>
      <c r="Q6" s="252"/>
      <c r="R6" s="253"/>
      <c r="S6" s="13"/>
    </row>
    <row r="7" spans="2:26" ht="23.25" customHeight="1" x14ac:dyDescent="0.3">
      <c r="B7" s="2"/>
      <c r="C7" s="3"/>
      <c r="D7" s="3"/>
      <c r="E7" s="257"/>
      <c r="F7" s="257"/>
      <c r="G7" s="257"/>
      <c r="H7" s="257"/>
      <c r="I7" s="257"/>
      <c r="J7" s="257"/>
      <c r="K7" s="1"/>
      <c r="L7" s="251"/>
      <c r="M7" s="252"/>
      <c r="N7" s="252"/>
      <c r="O7" s="252"/>
      <c r="P7" s="252"/>
      <c r="Q7" s="252"/>
      <c r="R7" s="253"/>
      <c r="S7" s="13"/>
    </row>
    <row r="8" spans="2:26" ht="17.25" thickBot="1" x14ac:dyDescent="0.35">
      <c r="B8" s="2"/>
      <c r="C8" s="1"/>
      <c r="D8" s="1"/>
      <c r="E8" s="1"/>
      <c r="F8" s="1"/>
      <c r="G8" s="1"/>
      <c r="H8" s="1"/>
      <c r="I8" s="9">
        <f ca="1">TODAY()</f>
        <v>44427</v>
      </c>
      <c r="J8" s="1"/>
      <c r="K8" s="1"/>
      <c r="L8" s="251"/>
      <c r="M8" s="252"/>
      <c r="N8" s="252"/>
      <c r="O8" s="252"/>
      <c r="P8" s="252"/>
      <c r="Q8" s="252"/>
      <c r="R8" s="253"/>
      <c r="S8" s="13"/>
    </row>
    <row r="9" spans="2:26" ht="20.25" customHeight="1" thickBot="1" x14ac:dyDescent="0.35">
      <c r="B9" s="2"/>
      <c r="C9" s="258" t="s">
        <v>0</v>
      </c>
      <c r="D9" s="259"/>
      <c r="E9" s="260"/>
      <c r="F9" s="268"/>
      <c r="G9" s="269"/>
      <c r="H9" s="270"/>
      <c r="I9" s="271"/>
      <c r="J9" s="1"/>
      <c r="K9" s="1"/>
      <c r="L9" s="254"/>
      <c r="M9" s="255"/>
      <c r="N9" s="255"/>
      <c r="O9" s="255"/>
      <c r="P9" s="255"/>
      <c r="Q9" s="255"/>
      <c r="R9" s="256"/>
      <c r="S9" s="13"/>
      <c r="V9" s="272" t="s">
        <v>45</v>
      </c>
      <c r="W9" s="273"/>
      <c r="X9" s="273"/>
      <c r="Y9" s="273"/>
      <c r="Z9" s="274"/>
    </row>
    <row r="10" spans="2:26" ht="18" thickTop="1" thickBot="1" x14ac:dyDescent="0.35">
      <c r="B10" s="2"/>
      <c r="C10" s="1"/>
      <c r="D10" s="1"/>
      <c r="E10" s="1"/>
      <c r="F10" s="18"/>
      <c r="G10" s="18"/>
      <c r="H10" s="1"/>
      <c r="I10" s="1"/>
      <c r="J10" s="1"/>
      <c r="K10" s="1"/>
      <c r="L10" s="1"/>
      <c r="M10" s="1"/>
      <c r="N10" s="1"/>
      <c r="O10" s="1"/>
      <c r="P10" s="1"/>
      <c r="S10" s="14"/>
      <c r="V10" s="275" t="s">
        <v>46</v>
      </c>
      <c r="W10" s="276"/>
      <c r="X10" s="276"/>
      <c r="Y10" s="276"/>
      <c r="Z10" s="277"/>
    </row>
    <row r="11" spans="2:26" ht="17.25" thickBot="1" x14ac:dyDescent="0.35">
      <c r="B11" s="2"/>
      <c r="C11" s="1"/>
      <c r="D11" s="1"/>
      <c r="E11" s="1"/>
      <c r="F11" s="1"/>
      <c r="G11" s="1"/>
      <c r="H11" s="1"/>
      <c r="I11" s="1"/>
      <c r="J11" s="1"/>
      <c r="K11" s="1"/>
      <c r="L11" s="1"/>
      <c r="M11" s="1"/>
      <c r="N11" s="1"/>
      <c r="O11" s="1"/>
      <c r="P11" s="1"/>
      <c r="S11" s="14"/>
      <c r="V11" s="38" t="s">
        <v>47</v>
      </c>
      <c r="W11" s="39" t="s">
        <v>19</v>
      </c>
      <c r="X11" s="39" t="s">
        <v>20</v>
      </c>
      <c r="Y11" s="38"/>
      <c r="Z11" s="38"/>
    </row>
    <row r="12" spans="2:26" ht="20.25" customHeight="1" thickBot="1" x14ac:dyDescent="0.35">
      <c r="B12" s="2"/>
      <c r="C12" s="250" t="s">
        <v>9</v>
      </c>
      <c r="D12" s="250"/>
      <c r="E12" s="250"/>
      <c r="F12" s="250"/>
      <c r="G12" s="250"/>
      <c r="H12" s="250"/>
      <c r="I12" s="250"/>
      <c r="J12" s="250"/>
      <c r="K12" s="250"/>
      <c r="L12" s="250"/>
      <c r="M12" s="250"/>
      <c r="N12" s="250"/>
      <c r="O12" s="250"/>
      <c r="P12" s="250"/>
      <c r="Q12" s="250"/>
      <c r="R12" s="250"/>
      <c r="S12" s="15"/>
      <c r="V12" s="38" t="s">
        <v>48</v>
      </c>
      <c r="W12" s="39" t="s">
        <v>49</v>
      </c>
      <c r="X12" s="39" t="s">
        <v>50</v>
      </c>
      <c r="Y12" s="39" t="s">
        <v>51</v>
      </c>
      <c r="Z12" s="39" t="s">
        <v>52</v>
      </c>
    </row>
    <row r="13" spans="2:26" ht="20.25" customHeight="1" thickBot="1" x14ac:dyDescent="0.4">
      <c r="B13" s="2"/>
      <c r="C13" s="261" t="s">
        <v>6</v>
      </c>
      <c r="D13" s="261"/>
      <c r="E13" s="261"/>
      <c r="F13" s="262"/>
      <c r="G13" s="262"/>
      <c r="H13" s="262"/>
      <c r="I13" s="262"/>
      <c r="J13" s="262"/>
      <c r="K13" s="262"/>
      <c r="L13" s="262"/>
      <c r="M13" s="262"/>
      <c r="N13" s="262"/>
      <c r="O13" s="262"/>
      <c r="P13" s="262"/>
      <c r="Q13" s="262"/>
      <c r="R13" s="262"/>
      <c r="S13" s="16"/>
      <c r="V13" s="38" t="s">
        <v>53</v>
      </c>
      <c r="W13" s="40">
        <v>18.989999999999998</v>
      </c>
      <c r="X13" s="40">
        <v>19.989999999999998</v>
      </c>
      <c r="Y13" s="40">
        <v>19.989999999999998</v>
      </c>
      <c r="Z13" s="40">
        <v>42.99</v>
      </c>
    </row>
    <row r="14" spans="2:26" ht="20.25" customHeight="1" thickBot="1" x14ac:dyDescent="0.4">
      <c r="B14" s="2"/>
      <c r="C14" s="261" t="s">
        <v>7</v>
      </c>
      <c r="D14" s="261"/>
      <c r="E14" s="261"/>
      <c r="F14" s="262"/>
      <c r="G14" s="262"/>
      <c r="H14" s="262"/>
      <c r="I14" s="262"/>
      <c r="J14" s="262"/>
      <c r="K14" s="262"/>
      <c r="L14" s="262"/>
      <c r="M14" s="262"/>
      <c r="N14" s="262"/>
      <c r="O14" s="262"/>
      <c r="P14" s="262"/>
      <c r="Q14" s="262"/>
      <c r="R14" s="262"/>
      <c r="S14" s="16"/>
      <c r="V14" s="38" t="s">
        <v>54</v>
      </c>
      <c r="W14" s="39" t="s">
        <v>55</v>
      </c>
      <c r="X14" s="39" t="s">
        <v>55</v>
      </c>
      <c r="Y14" s="39" t="s">
        <v>56</v>
      </c>
      <c r="Z14" s="39" t="s">
        <v>57</v>
      </c>
    </row>
    <row r="15" spans="2:26" ht="20.25" customHeight="1" thickBot="1" x14ac:dyDescent="0.25">
      <c r="B15" s="4"/>
      <c r="C15" s="261" t="s">
        <v>8</v>
      </c>
      <c r="D15" s="261"/>
      <c r="E15" s="261"/>
      <c r="F15" s="263"/>
      <c r="G15" s="263"/>
      <c r="H15" s="263"/>
      <c r="I15" s="263"/>
      <c r="J15" s="263"/>
      <c r="K15" s="263"/>
      <c r="L15" s="263"/>
      <c r="M15" s="263"/>
      <c r="N15" s="263"/>
      <c r="O15" s="263"/>
      <c r="P15" s="263"/>
      <c r="Q15" s="263"/>
      <c r="R15" s="263"/>
      <c r="S15" s="17"/>
      <c r="V15" s="38" t="s">
        <v>58</v>
      </c>
      <c r="W15" s="39">
        <v>17.010000000000002</v>
      </c>
      <c r="X15" s="39">
        <v>17.010000000000002</v>
      </c>
      <c r="Y15" s="39">
        <v>34.03</v>
      </c>
      <c r="Z15" s="39">
        <v>39.99</v>
      </c>
    </row>
    <row r="16" spans="2:26" ht="13.5" thickBot="1" x14ac:dyDescent="0.25">
      <c r="B16" s="33"/>
      <c r="E16" s="21"/>
      <c r="S16" s="34"/>
      <c r="V16" s="38" t="s">
        <v>59</v>
      </c>
      <c r="W16" s="39" t="s">
        <v>60</v>
      </c>
      <c r="X16" s="39" t="s">
        <v>61</v>
      </c>
      <c r="Y16" s="38"/>
      <c r="Z16" s="38"/>
    </row>
    <row r="17" spans="2:32" ht="13.5" thickBot="1" x14ac:dyDescent="0.25">
      <c r="B17" s="33"/>
      <c r="E17" s="21"/>
      <c r="S17" s="34"/>
      <c r="V17" s="38" t="s">
        <v>62</v>
      </c>
      <c r="W17" s="41">
        <v>12</v>
      </c>
      <c r="X17" s="42"/>
      <c r="Y17" s="42"/>
      <c r="Z17" s="42"/>
    </row>
    <row r="18" spans="2:32" ht="20.25" customHeight="1" x14ac:dyDescent="0.2">
      <c r="B18" s="33"/>
      <c r="C18" s="264" t="s">
        <v>9</v>
      </c>
      <c r="D18" s="264"/>
      <c r="E18" s="264"/>
      <c r="F18" s="264"/>
      <c r="G18" s="264"/>
      <c r="H18" s="264"/>
      <c r="I18" s="264"/>
      <c r="J18" s="264"/>
      <c r="K18" s="264"/>
      <c r="L18" s="264"/>
      <c r="M18" s="264"/>
      <c r="N18" s="264"/>
      <c r="O18" s="264"/>
      <c r="P18" s="264"/>
      <c r="Q18" s="264"/>
      <c r="R18" s="264"/>
      <c r="S18" s="34"/>
    </row>
    <row r="19" spans="2:32" ht="4.5" customHeight="1" x14ac:dyDescent="0.2">
      <c r="B19" s="33"/>
      <c r="C19" s="32"/>
      <c r="D19" s="32"/>
      <c r="E19" s="32"/>
      <c r="F19" s="32"/>
      <c r="G19" s="26"/>
      <c r="H19" s="32"/>
      <c r="I19" s="32"/>
      <c r="J19" s="32"/>
      <c r="K19" s="32"/>
      <c r="L19" s="26"/>
      <c r="M19" s="26"/>
      <c r="N19" s="26"/>
      <c r="O19" s="26"/>
      <c r="P19" s="26"/>
      <c r="S19" s="34"/>
    </row>
    <row r="20" spans="2:32" ht="16.5" customHeight="1" x14ac:dyDescent="0.35">
      <c r="B20" s="33"/>
      <c r="C20" s="247" t="s">
        <v>30</v>
      </c>
      <c r="D20" s="248"/>
      <c r="E20" s="248"/>
      <c r="F20" s="249"/>
      <c r="G20" s="25"/>
      <c r="H20" s="247" t="s">
        <v>12</v>
      </c>
      <c r="I20" s="248"/>
      <c r="J20" s="248"/>
      <c r="K20" s="249"/>
      <c r="L20" s="25"/>
      <c r="M20" s="25"/>
      <c r="N20" s="25"/>
      <c r="O20" s="247" t="s">
        <v>31</v>
      </c>
      <c r="P20" s="248"/>
      <c r="Q20" s="248"/>
      <c r="R20" s="249"/>
      <c r="S20" s="34"/>
    </row>
    <row r="21" spans="2:32" ht="45" x14ac:dyDescent="0.35">
      <c r="B21" s="33"/>
      <c r="C21" s="11" t="s">
        <v>44</v>
      </c>
      <c r="D21" s="11" t="s">
        <v>5</v>
      </c>
      <c r="E21" s="11" t="s">
        <v>32</v>
      </c>
      <c r="F21" s="11"/>
      <c r="G21" s="27"/>
      <c r="H21" s="11" t="s">
        <v>34</v>
      </c>
      <c r="I21" s="11" t="s">
        <v>35</v>
      </c>
      <c r="J21" s="11" t="s">
        <v>36</v>
      </c>
      <c r="K21" s="11" t="s">
        <v>37</v>
      </c>
      <c r="L21" s="27"/>
      <c r="M21" s="28" t="s">
        <v>38</v>
      </c>
      <c r="N21" s="25"/>
      <c r="O21" s="11" t="s">
        <v>39</v>
      </c>
      <c r="P21" s="11" t="s">
        <v>40</v>
      </c>
      <c r="Q21" s="11" t="s">
        <v>41</v>
      </c>
      <c r="R21" s="11" t="s">
        <v>42</v>
      </c>
      <c r="S21" s="34"/>
      <c r="V21" s="10" t="s">
        <v>44</v>
      </c>
      <c r="W21" s="10" t="s">
        <v>5</v>
      </c>
      <c r="X21" s="10" t="s">
        <v>32</v>
      </c>
      <c r="Y21" s="10" t="s">
        <v>33</v>
      </c>
      <c r="Z21" s="27"/>
      <c r="AA21" s="10" t="s">
        <v>34</v>
      </c>
      <c r="AB21" s="10" t="s">
        <v>35</v>
      </c>
      <c r="AC21" s="10" t="s">
        <v>36</v>
      </c>
      <c r="AD21" s="10" t="s">
        <v>37</v>
      </c>
      <c r="AE21" s="27"/>
      <c r="AF21" s="37" t="s">
        <v>38</v>
      </c>
    </row>
    <row r="22" spans="2:32" ht="20.25" customHeight="1" x14ac:dyDescent="0.35">
      <c r="B22" s="33"/>
      <c r="C22" s="19"/>
      <c r="D22" s="19"/>
      <c r="E22" s="19"/>
      <c r="F22" s="19"/>
      <c r="G22" s="25"/>
      <c r="H22" s="43"/>
      <c r="I22" s="19"/>
      <c r="J22" s="19"/>
      <c r="K22" s="19"/>
      <c r="L22" s="25"/>
      <c r="M22" s="19"/>
      <c r="N22" s="25"/>
      <c r="O22" s="29" t="str">
        <f>IF(AND(C22="",D22="",E22="",F22="",H22="",I22="",J22="",K22="",M22=""),"",$W$17)</f>
        <v/>
      </c>
      <c r="P22" s="30" t="str">
        <f>IF(AND(B22="",D22="",E22="",F22="",H22="",I22="",J22="",K22="",M22=""),"",IF(J22="","Specify Service",IF(J22=$W$12,$W$13,IF(J22=$X$12,$X$13,IF(J22=$Y$12,$Y$13,IF(J22=$Z$12,$Z$13))))))</f>
        <v/>
      </c>
      <c r="Q22" s="30" t="str">
        <f>IF(AND(C22="",D22="",E22="",F22="",H22="",I22="",J22="",K22="",M22=""),"",IF(R22="No Router Provided","-",IF(AND(K22="Yes",J22=""),"Specify Service",IF(AND(K22="Yes",J22=$W$12),$W$15,IF(AND(K22="Yes",J22=$X$12),$X$15,IF(AND(K22="Yes",J22=$Y$12),$Y$15,IF(AND(K22="Yes",J22=$Z$12),$Z$15)))))))</f>
        <v/>
      </c>
      <c r="R22" s="31" t="str">
        <f>IF(AND(C22="",D22="",E22="",F22="",H22="",I22="",J22="",K22="",M22=""),"",IF(K22="","No Router Provided",IF(AND(K22="Yes",J22=""),"Specify Service",IF(AND(J22=W12,K22="Yes"),$W$14,IF(AND(J22=$X$12,K22="Yes"),$X$14,IF(AND(J22=$Y$12,K22="Yes"),Y14,IF(AND(J22=$Z$12,K22="Yes"),$Z$14,"No Router Provided")))))))</f>
        <v/>
      </c>
      <c r="S22" s="34"/>
      <c r="V22" s="44">
        <f>IF(C22="",1,2)</f>
        <v>1</v>
      </c>
      <c r="W22" s="44">
        <f t="shared" ref="W22:Y22" si="0">IF(D22="",1,2)</f>
        <v>1</v>
      </c>
      <c r="X22" s="44">
        <f t="shared" si="0"/>
        <v>1</v>
      </c>
      <c r="Y22" s="44">
        <f t="shared" si="0"/>
        <v>1</v>
      </c>
      <c r="Z22" s="45"/>
      <c r="AA22" s="44">
        <f>IF(H22="",1,2)</f>
        <v>1</v>
      </c>
      <c r="AB22" s="44">
        <f t="shared" ref="AB22:AD22" si="1">IF(I22="",1,2)</f>
        <v>1</v>
      </c>
      <c r="AC22" s="44">
        <f t="shared" si="1"/>
        <v>1</v>
      </c>
      <c r="AD22" s="44">
        <f t="shared" si="1"/>
        <v>1</v>
      </c>
      <c r="AE22" s="45"/>
      <c r="AF22" s="44">
        <f>IF(M22="",1,2)</f>
        <v>1</v>
      </c>
    </row>
    <row r="23" spans="2:32" ht="20.25" customHeight="1" x14ac:dyDescent="0.35">
      <c r="B23" s="33"/>
      <c r="C23" s="19" t="s">
        <v>64</v>
      </c>
      <c r="D23" s="19"/>
      <c r="E23" s="20"/>
      <c r="F23" s="19"/>
      <c r="G23" s="25"/>
      <c r="H23" s="19"/>
      <c r="I23" s="20"/>
      <c r="J23" s="19"/>
      <c r="K23" s="19"/>
      <c r="L23" s="25"/>
      <c r="M23" s="20"/>
      <c r="N23" s="25"/>
      <c r="O23" s="29" t="str">
        <f t="shared" ref="O23:O31" si="2">IF(AND(B23="",D23="",E23="",F23="",H23="",I23="",J23="",K23="",M23=""),"",$W$17)</f>
        <v/>
      </c>
      <c r="P23" s="30" t="str">
        <f t="shared" ref="P23:P31" si="3">IF(AND(B23="",D23="",E23="",F23="",H23="",I23="",J23="",K23="",M23=""),"",IF(J23="","Specify Service",IF(J23=$W$12,$W$13,IF(J23=$X$12,$X$13,IF(J23=$Y$12,$Y$13,IF(J23=$Z$12,$Z$13))))))</f>
        <v/>
      </c>
      <c r="Q23" s="30" t="str">
        <f t="shared" ref="Q23:Q31" si="4">IF(AND(C23="",D23="",E23="",F23="",H23="",I23="",J23="",K23="",M23=""),"",IF(R23="No Router Provided","-",IF(AND(K23="Yes",J23=""),"Specify Service",IF(AND(K23="Yes",J23=$W$12),$W$15,IF(AND(K23="Yes",J23=$X$12),$X$15,IF(AND(K23="Yes",J23=$Y$12),$Y$15,IF(AND(K23="Yes",J23=$Z$12),$Z$15)))))))</f>
        <v>-</v>
      </c>
      <c r="R23" s="31" t="str">
        <f t="shared" ref="R23:R31" si="5">IF(AND(C23="",D23="",E23="",F23="",H23="",I23="",J23="",K23="",M23=""),"",IF(K23="","No Router Provided",IF(AND(K23="Yes",J23=""),"Specify Service",IF(AND(J23=W13,K23="Yes"),$W$14,IF(AND(J23=$X$12,K23="Yes"),$X$14,IF(AND(J23=$Y$12,K23="Yes"),Y15,IF(AND(J23=$Z$12,K23="Yes"),$Z$14,"No Router Provided")))))))</f>
        <v>No Router Provided</v>
      </c>
      <c r="S23" s="34"/>
      <c r="V23" s="44">
        <f t="shared" ref="V23:V31" si="6">IF(C23="",1,2)</f>
        <v>2</v>
      </c>
      <c r="W23" s="44">
        <f t="shared" ref="W23:W31" si="7">IF(D23="",1,2)</f>
        <v>1</v>
      </c>
      <c r="X23" s="44">
        <f t="shared" ref="X23:X31" si="8">IF(E23="",1,2)</f>
        <v>1</v>
      </c>
      <c r="Y23" s="44">
        <f t="shared" ref="Y23:Y31" si="9">IF(F23="",1,2)</f>
        <v>1</v>
      </c>
      <c r="Z23" s="45"/>
      <c r="AA23" s="44">
        <f t="shared" ref="AA23:AA31" si="10">IF(H23="",1,2)</f>
        <v>1</v>
      </c>
      <c r="AB23" s="44">
        <f t="shared" ref="AB23:AB31" si="11">IF(I23="",1,2)</f>
        <v>1</v>
      </c>
      <c r="AC23" s="44">
        <f t="shared" ref="AC23:AC31" si="12">IF(J23="",1,2)</f>
        <v>1</v>
      </c>
      <c r="AD23" s="44">
        <f t="shared" ref="AD23:AD31" si="13">IF(K23="",1,2)</f>
        <v>1</v>
      </c>
      <c r="AE23" s="45"/>
      <c r="AF23" s="44">
        <f t="shared" ref="AF23:AF31" si="14">IF(M23="",1,2)</f>
        <v>1</v>
      </c>
    </row>
    <row r="24" spans="2:32" ht="20.25" customHeight="1" x14ac:dyDescent="0.35">
      <c r="B24" s="33"/>
      <c r="C24" s="19" t="s">
        <v>64</v>
      </c>
      <c r="D24" s="19"/>
      <c r="E24" s="20"/>
      <c r="F24" s="19"/>
      <c r="G24" s="25"/>
      <c r="H24" s="19"/>
      <c r="I24" s="20"/>
      <c r="J24" s="19"/>
      <c r="K24" s="19"/>
      <c r="L24" s="25"/>
      <c r="M24" s="20"/>
      <c r="N24" s="25"/>
      <c r="O24" s="29" t="str">
        <f t="shared" si="2"/>
        <v/>
      </c>
      <c r="P24" s="30" t="str">
        <f t="shared" si="3"/>
        <v/>
      </c>
      <c r="Q24" s="30" t="str">
        <f t="shared" si="4"/>
        <v>-</v>
      </c>
      <c r="R24" s="31" t="str">
        <f t="shared" si="5"/>
        <v>No Router Provided</v>
      </c>
      <c r="S24" s="34"/>
      <c r="V24" s="44">
        <f t="shared" si="6"/>
        <v>2</v>
      </c>
      <c r="W24" s="44">
        <f t="shared" si="7"/>
        <v>1</v>
      </c>
      <c r="X24" s="44">
        <f t="shared" si="8"/>
        <v>1</v>
      </c>
      <c r="Y24" s="44">
        <f t="shared" si="9"/>
        <v>1</v>
      </c>
      <c r="Z24" s="45"/>
      <c r="AA24" s="44">
        <f t="shared" si="10"/>
        <v>1</v>
      </c>
      <c r="AB24" s="44">
        <f t="shared" si="11"/>
        <v>1</v>
      </c>
      <c r="AC24" s="44">
        <f t="shared" si="12"/>
        <v>1</v>
      </c>
      <c r="AD24" s="44">
        <f t="shared" si="13"/>
        <v>1</v>
      </c>
      <c r="AE24" s="45"/>
      <c r="AF24" s="44">
        <f t="shared" si="14"/>
        <v>1</v>
      </c>
    </row>
    <row r="25" spans="2:32" ht="20.25" customHeight="1" x14ac:dyDescent="0.35">
      <c r="B25" s="33"/>
      <c r="C25" s="19" t="s">
        <v>64</v>
      </c>
      <c r="D25" s="19"/>
      <c r="E25" s="20"/>
      <c r="F25" s="19"/>
      <c r="G25" s="25"/>
      <c r="H25" s="19"/>
      <c r="I25" s="20"/>
      <c r="J25" s="19"/>
      <c r="K25" s="19"/>
      <c r="L25" s="25"/>
      <c r="M25" s="20"/>
      <c r="N25" s="25"/>
      <c r="O25" s="29" t="str">
        <f t="shared" si="2"/>
        <v/>
      </c>
      <c r="P25" s="30" t="str">
        <f t="shared" si="3"/>
        <v/>
      </c>
      <c r="Q25" s="30" t="str">
        <f t="shared" si="4"/>
        <v>-</v>
      </c>
      <c r="R25" s="31" t="str">
        <f t="shared" si="5"/>
        <v>No Router Provided</v>
      </c>
      <c r="S25" s="34"/>
      <c r="V25" s="44">
        <f t="shared" si="6"/>
        <v>2</v>
      </c>
      <c r="W25" s="44">
        <f t="shared" si="7"/>
        <v>1</v>
      </c>
      <c r="X25" s="44">
        <f t="shared" si="8"/>
        <v>1</v>
      </c>
      <c r="Y25" s="44">
        <f t="shared" si="9"/>
        <v>1</v>
      </c>
      <c r="Z25" s="45"/>
      <c r="AA25" s="44">
        <f t="shared" si="10"/>
        <v>1</v>
      </c>
      <c r="AB25" s="44">
        <f t="shared" si="11"/>
        <v>1</v>
      </c>
      <c r="AC25" s="44">
        <f t="shared" si="12"/>
        <v>1</v>
      </c>
      <c r="AD25" s="44">
        <f t="shared" si="13"/>
        <v>1</v>
      </c>
      <c r="AE25" s="45"/>
      <c r="AF25" s="44">
        <f t="shared" si="14"/>
        <v>1</v>
      </c>
    </row>
    <row r="26" spans="2:32" ht="20.25" customHeight="1" x14ac:dyDescent="0.35">
      <c r="B26" s="33"/>
      <c r="C26" s="19" t="s">
        <v>64</v>
      </c>
      <c r="D26" s="19"/>
      <c r="E26" s="20"/>
      <c r="F26" s="19"/>
      <c r="G26" s="25"/>
      <c r="H26" s="19"/>
      <c r="I26" s="20"/>
      <c r="J26" s="19"/>
      <c r="K26" s="19"/>
      <c r="L26" s="25"/>
      <c r="M26" s="20"/>
      <c r="N26" s="25"/>
      <c r="O26" s="29" t="str">
        <f t="shared" si="2"/>
        <v/>
      </c>
      <c r="P26" s="30" t="str">
        <f t="shared" si="3"/>
        <v/>
      </c>
      <c r="Q26" s="30" t="str">
        <f t="shared" si="4"/>
        <v>-</v>
      </c>
      <c r="R26" s="31" t="str">
        <f t="shared" si="5"/>
        <v>No Router Provided</v>
      </c>
      <c r="S26" s="34"/>
      <c r="V26" s="44">
        <f t="shared" si="6"/>
        <v>2</v>
      </c>
      <c r="W26" s="44">
        <f t="shared" si="7"/>
        <v>1</v>
      </c>
      <c r="X26" s="44">
        <f t="shared" si="8"/>
        <v>1</v>
      </c>
      <c r="Y26" s="44">
        <f t="shared" si="9"/>
        <v>1</v>
      </c>
      <c r="Z26" s="45"/>
      <c r="AA26" s="44">
        <f t="shared" si="10"/>
        <v>1</v>
      </c>
      <c r="AB26" s="44">
        <f t="shared" si="11"/>
        <v>1</v>
      </c>
      <c r="AC26" s="44">
        <f t="shared" si="12"/>
        <v>1</v>
      </c>
      <c r="AD26" s="44">
        <f t="shared" si="13"/>
        <v>1</v>
      </c>
      <c r="AE26" s="45"/>
      <c r="AF26" s="44">
        <f t="shared" si="14"/>
        <v>1</v>
      </c>
    </row>
    <row r="27" spans="2:32" ht="20.25" customHeight="1" x14ac:dyDescent="0.35">
      <c r="B27" s="33"/>
      <c r="C27" s="19" t="s">
        <v>63</v>
      </c>
      <c r="D27" s="19"/>
      <c r="E27" s="20"/>
      <c r="F27" s="19"/>
      <c r="G27" s="25"/>
      <c r="H27" s="19"/>
      <c r="I27" s="20"/>
      <c r="J27" s="46"/>
      <c r="K27" s="19"/>
      <c r="L27" s="25"/>
      <c r="M27" s="20"/>
      <c r="N27" s="25"/>
      <c r="O27" s="29" t="str">
        <f t="shared" si="2"/>
        <v/>
      </c>
      <c r="P27" s="30" t="str">
        <f t="shared" si="3"/>
        <v/>
      </c>
      <c r="Q27" s="30" t="str">
        <f t="shared" si="4"/>
        <v>-</v>
      </c>
      <c r="R27" s="31" t="str">
        <f t="shared" si="5"/>
        <v>No Router Provided</v>
      </c>
      <c r="S27" s="34"/>
      <c r="V27" s="44">
        <f t="shared" si="6"/>
        <v>2</v>
      </c>
      <c r="W27" s="44">
        <f t="shared" si="7"/>
        <v>1</v>
      </c>
      <c r="X27" s="44">
        <f t="shared" si="8"/>
        <v>1</v>
      </c>
      <c r="Y27" s="44">
        <f t="shared" si="9"/>
        <v>1</v>
      </c>
      <c r="Z27" s="45"/>
      <c r="AA27" s="44">
        <f t="shared" si="10"/>
        <v>1</v>
      </c>
      <c r="AB27" s="44">
        <f t="shared" si="11"/>
        <v>1</v>
      </c>
      <c r="AC27" s="44">
        <f t="shared" si="12"/>
        <v>1</v>
      </c>
      <c r="AD27" s="44">
        <f t="shared" si="13"/>
        <v>1</v>
      </c>
      <c r="AE27" s="45"/>
      <c r="AF27" s="44">
        <f t="shared" si="14"/>
        <v>1</v>
      </c>
    </row>
    <row r="28" spans="2:32" ht="20.25" customHeight="1" x14ac:dyDescent="0.35">
      <c r="B28" s="33"/>
      <c r="C28" s="19" t="s">
        <v>63</v>
      </c>
      <c r="D28" s="19"/>
      <c r="E28" s="20"/>
      <c r="F28" s="19"/>
      <c r="G28" s="25"/>
      <c r="H28" s="19"/>
      <c r="I28" s="20"/>
      <c r="J28" s="19"/>
      <c r="K28" s="19"/>
      <c r="L28" s="25"/>
      <c r="M28" s="20"/>
      <c r="N28" s="25"/>
      <c r="O28" s="29" t="str">
        <f t="shared" si="2"/>
        <v/>
      </c>
      <c r="P28" s="30" t="str">
        <f t="shared" si="3"/>
        <v/>
      </c>
      <c r="Q28" s="30" t="str">
        <f t="shared" si="4"/>
        <v>-</v>
      </c>
      <c r="R28" s="31" t="str">
        <f t="shared" si="5"/>
        <v>No Router Provided</v>
      </c>
      <c r="S28" s="34"/>
      <c r="V28" s="44">
        <f t="shared" si="6"/>
        <v>2</v>
      </c>
      <c r="W28" s="44">
        <f t="shared" si="7"/>
        <v>1</v>
      </c>
      <c r="X28" s="44">
        <f t="shared" si="8"/>
        <v>1</v>
      </c>
      <c r="Y28" s="44">
        <f t="shared" si="9"/>
        <v>1</v>
      </c>
      <c r="Z28" s="45"/>
      <c r="AA28" s="44">
        <f t="shared" si="10"/>
        <v>1</v>
      </c>
      <c r="AB28" s="44">
        <f t="shared" si="11"/>
        <v>1</v>
      </c>
      <c r="AC28" s="44">
        <f t="shared" si="12"/>
        <v>1</v>
      </c>
      <c r="AD28" s="44">
        <f t="shared" si="13"/>
        <v>1</v>
      </c>
      <c r="AE28" s="45"/>
      <c r="AF28" s="44">
        <f t="shared" si="14"/>
        <v>1</v>
      </c>
    </row>
    <row r="29" spans="2:32" ht="20.25" customHeight="1" x14ac:dyDescent="0.35">
      <c r="B29" s="33"/>
      <c r="C29" s="19" t="s">
        <v>64</v>
      </c>
      <c r="D29" s="19"/>
      <c r="E29" s="20"/>
      <c r="F29" s="19"/>
      <c r="G29" s="25"/>
      <c r="H29" s="19"/>
      <c r="I29" s="20"/>
      <c r="J29" s="19"/>
      <c r="K29" s="19"/>
      <c r="L29" s="25"/>
      <c r="M29" s="20"/>
      <c r="N29" s="25"/>
      <c r="O29" s="29" t="str">
        <f t="shared" si="2"/>
        <v/>
      </c>
      <c r="P29" s="30" t="str">
        <f t="shared" si="3"/>
        <v/>
      </c>
      <c r="Q29" s="30" t="str">
        <f t="shared" si="4"/>
        <v>-</v>
      </c>
      <c r="R29" s="31" t="str">
        <f t="shared" si="5"/>
        <v>No Router Provided</v>
      </c>
      <c r="S29" s="34"/>
      <c r="V29" s="19">
        <f t="shared" si="6"/>
        <v>2</v>
      </c>
      <c r="W29" s="19">
        <f t="shared" si="7"/>
        <v>1</v>
      </c>
      <c r="X29" s="19">
        <f t="shared" si="8"/>
        <v>1</v>
      </c>
      <c r="Y29" s="19">
        <f t="shared" si="9"/>
        <v>1</v>
      </c>
      <c r="Z29" s="25"/>
      <c r="AA29" s="19">
        <f t="shared" si="10"/>
        <v>1</v>
      </c>
      <c r="AB29" s="19">
        <f t="shared" si="11"/>
        <v>1</v>
      </c>
      <c r="AC29" s="19">
        <f t="shared" si="12"/>
        <v>1</v>
      </c>
      <c r="AD29" s="19">
        <f t="shared" si="13"/>
        <v>1</v>
      </c>
      <c r="AE29" s="25"/>
      <c r="AF29" s="19">
        <f t="shared" si="14"/>
        <v>1</v>
      </c>
    </row>
    <row r="30" spans="2:32" ht="20.25" customHeight="1" x14ac:dyDescent="0.35">
      <c r="B30" s="33"/>
      <c r="C30" s="19"/>
      <c r="D30" s="19"/>
      <c r="E30" s="20"/>
      <c r="F30" s="19"/>
      <c r="G30" s="25"/>
      <c r="H30" s="19"/>
      <c r="I30" s="20"/>
      <c r="J30" s="19"/>
      <c r="K30" s="19"/>
      <c r="L30" s="25"/>
      <c r="M30" s="20"/>
      <c r="N30" s="25"/>
      <c r="O30" s="29" t="str">
        <f t="shared" si="2"/>
        <v/>
      </c>
      <c r="P30" s="30" t="str">
        <f t="shared" si="3"/>
        <v/>
      </c>
      <c r="Q30" s="30" t="str">
        <f t="shared" si="4"/>
        <v/>
      </c>
      <c r="R30" s="31" t="str">
        <f t="shared" si="5"/>
        <v/>
      </c>
      <c r="S30" s="34"/>
      <c r="V30" s="19">
        <f t="shared" si="6"/>
        <v>1</v>
      </c>
      <c r="W30" s="19">
        <f t="shared" si="7"/>
        <v>1</v>
      </c>
      <c r="X30" s="19">
        <f t="shared" si="8"/>
        <v>1</v>
      </c>
      <c r="Y30" s="19">
        <f t="shared" si="9"/>
        <v>1</v>
      </c>
      <c r="Z30" s="25"/>
      <c r="AA30" s="19">
        <f t="shared" si="10"/>
        <v>1</v>
      </c>
      <c r="AB30" s="19">
        <f t="shared" si="11"/>
        <v>1</v>
      </c>
      <c r="AC30" s="19">
        <f t="shared" si="12"/>
        <v>1</v>
      </c>
      <c r="AD30" s="19">
        <f t="shared" si="13"/>
        <v>1</v>
      </c>
      <c r="AE30" s="25"/>
      <c r="AF30" s="19">
        <f t="shared" si="14"/>
        <v>1</v>
      </c>
    </row>
    <row r="31" spans="2:32" ht="20.25" customHeight="1" x14ac:dyDescent="0.35">
      <c r="B31" s="33"/>
      <c r="C31" s="19"/>
      <c r="D31" s="19"/>
      <c r="E31" s="20"/>
      <c r="F31" s="19"/>
      <c r="G31" s="25"/>
      <c r="H31" s="19"/>
      <c r="I31" s="20"/>
      <c r="J31" s="19"/>
      <c r="K31" s="19"/>
      <c r="L31" s="25"/>
      <c r="M31" s="20"/>
      <c r="N31" s="25"/>
      <c r="O31" s="29" t="str">
        <f t="shared" si="2"/>
        <v/>
      </c>
      <c r="P31" s="30" t="str">
        <f t="shared" si="3"/>
        <v/>
      </c>
      <c r="Q31" s="30" t="str">
        <f t="shared" si="4"/>
        <v/>
      </c>
      <c r="R31" s="31" t="str">
        <f t="shared" si="5"/>
        <v/>
      </c>
      <c r="S31" s="34"/>
      <c r="V31" s="19">
        <f t="shared" si="6"/>
        <v>1</v>
      </c>
      <c r="W31" s="19">
        <f t="shared" si="7"/>
        <v>1</v>
      </c>
      <c r="X31" s="19">
        <f t="shared" si="8"/>
        <v>1</v>
      </c>
      <c r="Y31" s="19">
        <f t="shared" si="9"/>
        <v>1</v>
      </c>
      <c r="Z31" s="25"/>
      <c r="AA31" s="19">
        <f t="shared" si="10"/>
        <v>1</v>
      </c>
      <c r="AB31" s="19">
        <f t="shared" si="11"/>
        <v>1</v>
      </c>
      <c r="AC31" s="19">
        <f t="shared" si="12"/>
        <v>1</v>
      </c>
      <c r="AD31" s="19">
        <f t="shared" si="13"/>
        <v>1</v>
      </c>
      <c r="AE31" s="25"/>
      <c r="AF31" s="19">
        <f t="shared" si="14"/>
        <v>1</v>
      </c>
    </row>
    <row r="32" spans="2:32" x14ac:dyDescent="0.2">
      <c r="B32" s="33"/>
      <c r="S32" s="34"/>
    </row>
    <row r="33" spans="2:19" x14ac:dyDescent="0.2">
      <c r="B33" s="33"/>
      <c r="S33" s="34"/>
    </row>
    <row r="34" spans="2:19" x14ac:dyDescent="0.2">
      <c r="B34" s="33"/>
      <c r="S34" s="34"/>
    </row>
    <row r="35" spans="2:19" ht="13.5" thickBot="1" x14ac:dyDescent="0.25">
      <c r="B35" s="35"/>
      <c r="C35" s="23"/>
      <c r="D35" s="23"/>
      <c r="E35" s="24"/>
      <c r="F35" s="23"/>
      <c r="G35" s="23"/>
      <c r="H35" s="23"/>
      <c r="I35" s="23"/>
      <c r="J35" s="23"/>
      <c r="K35" s="23"/>
      <c r="L35" s="23"/>
      <c r="M35" s="23"/>
      <c r="N35" s="23"/>
      <c r="O35" s="23"/>
      <c r="P35" s="23"/>
      <c r="Q35" s="23"/>
      <c r="R35" s="23"/>
      <c r="S35" s="36"/>
    </row>
    <row r="36" spans="2:19" ht="13.5" thickTop="1" x14ac:dyDescent="0.2"/>
  </sheetData>
  <mergeCells count="18">
    <mergeCell ref="L4:R4"/>
    <mergeCell ref="F9:I9"/>
    <mergeCell ref="C15:E15"/>
    <mergeCell ref="V9:Z9"/>
    <mergeCell ref="V10:Z10"/>
    <mergeCell ref="C20:F20"/>
    <mergeCell ref="H20:K20"/>
    <mergeCell ref="O20:R20"/>
    <mergeCell ref="C12:R12"/>
    <mergeCell ref="L5:R9"/>
    <mergeCell ref="E6:J7"/>
    <mergeCell ref="C9:E9"/>
    <mergeCell ref="C13:E13"/>
    <mergeCell ref="F13:R13"/>
    <mergeCell ref="C14:E14"/>
    <mergeCell ref="F14:R14"/>
    <mergeCell ref="F15:R15"/>
    <mergeCell ref="C18:R18"/>
  </mergeCells>
  <conditionalFormatting sqref="F15">
    <cfRule type="expression" dxfId="129" priority="149">
      <formula>$F$15=""</formula>
    </cfRule>
  </conditionalFormatting>
  <conditionalFormatting sqref="F9:I9">
    <cfRule type="expression" dxfId="128" priority="152">
      <formula>$F$9=""</formula>
    </cfRule>
  </conditionalFormatting>
  <conditionalFormatting sqref="F13">
    <cfRule type="expression" dxfId="127" priority="151">
      <formula>$F$13=""</formula>
    </cfRule>
  </conditionalFormatting>
  <conditionalFormatting sqref="F14">
    <cfRule type="expression" dxfId="126" priority="150">
      <formula>$F$14=""</formula>
    </cfRule>
  </conditionalFormatting>
  <conditionalFormatting sqref="C22">
    <cfRule type="expression" dxfId="125" priority="130">
      <formula>$C$22=""</formula>
    </cfRule>
  </conditionalFormatting>
  <conditionalFormatting sqref="D22">
    <cfRule type="expression" dxfId="124" priority="129">
      <formula>$D$22=""</formula>
    </cfRule>
  </conditionalFormatting>
  <conditionalFormatting sqref="E22">
    <cfRule type="expression" dxfId="123" priority="128">
      <formula>$E$22=""</formula>
    </cfRule>
  </conditionalFormatting>
  <conditionalFormatting sqref="F22">
    <cfRule type="expression" dxfId="122" priority="127">
      <formula>$F$22=""</formula>
    </cfRule>
  </conditionalFormatting>
  <conditionalFormatting sqref="H22">
    <cfRule type="expression" dxfId="121" priority="126">
      <formula>$H$22=""</formula>
    </cfRule>
  </conditionalFormatting>
  <conditionalFormatting sqref="I22">
    <cfRule type="expression" dxfId="120" priority="125">
      <formula>$I$22=""</formula>
    </cfRule>
  </conditionalFormatting>
  <conditionalFormatting sqref="J22">
    <cfRule type="expression" dxfId="119" priority="124">
      <formula>$J$22=""</formula>
    </cfRule>
  </conditionalFormatting>
  <conditionalFormatting sqref="K22">
    <cfRule type="expression" dxfId="118" priority="123">
      <formula>$K$22=""</formula>
    </cfRule>
  </conditionalFormatting>
  <conditionalFormatting sqref="M22">
    <cfRule type="expression" dxfId="117" priority="122">
      <formula>$M$22=""</formula>
    </cfRule>
  </conditionalFormatting>
  <conditionalFormatting sqref="C23">
    <cfRule type="expression" dxfId="116" priority="120">
      <formula>$V$23=2</formula>
    </cfRule>
    <cfRule type="expression" dxfId="115" priority="121">
      <formula>OR($V$23=2,$W$23=2,$X$23=2,$Y$23=2,$AA$23=2,$AB$23=2,$AC$23=2,$AD$23=2,$AF$23=2)</formula>
    </cfRule>
  </conditionalFormatting>
  <conditionalFormatting sqref="D23">
    <cfRule type="expression" dxfId="114" priority="116">
      <formula>$W$23=2</formula>
    </cfRule>
    <cfRule type="expression" dxfId="113" priority="117">
      <formula>OR($V$23=2,$X$23=2,$Y$23=2,$AA$23=2,$AB$23=2,$AC$23=2,$AD$23=2,$AF$23=2)</formula>
    </cfRule>
  </conditionalFormatting>
  <conditionalFormatting sqref="E23">
    <cfRule type="expression" dxfId="112" priority="114">
      <formula>$X$23=2</formula>
    </cfRule>
    <cfRule type="expression" dxfId="111" priority="115">
      <formula>OR($V$23=2,$W$23=2,$Y$23=2,$AA$23=2,$AB$23=2,$AC$23=2,$AD$23=2,$AF$23=2)</formula>
    </cfRule>
  </conditionalFormatting>
  <conditionalFormatting sqref="F23">
    <cfRule type="expression" dxfId="110" priority="110">
      <formula>$Y$23=2</formula>
    </cfRule>
    <cfRule type="expression" dxfId="109" priority="111">
      <formula>OR($V$23=2,$W$23=2,$X$2=2,$AA$23=2,$AB$23=2,$AC$23=2,$AD$23=2,$AF$23=2)</formula>
    </cfRule>
  </conditionalFormatting>
  <conditionalFormatting sqref="H23">
    <cfRule type="expression" dxfId="108" priority="108">
      <formula>$AA$23=2</formula>
    </cfRule>
    <cfRule type="expression" dxfId="107" priority="109">
      <formula>OR($V$23=2,$W$23=2,$X$23=2,$Y$23=2,$AB$23=2,$AC$23=2,$AD$23=2,$AF$23=2)</formula>
    </cfRule>
  </conditionalFormatting>
  <conditionalFormatting sqref="I23">
    <cfRule type="expression" dxfId="106" priority="106">
      <formula>$AB$23=2</formula>
    </cfRule>
    <cfRule type="expression" dxfId="105" priority="107">
      <formula>OR($V$23=2,$W$23=2,$X$23=2,$Y$23=2,$AA$23=2,$AC$23=2,$AD$23=2,$AF$23=2)</formula>
    </cfRule>
  </conditionalFormatting>
  <conditionalFormatting sqref="J23">
    <cfRule type="expression" dxfId="104" priority="104">
      <formula>$AC$23=2</formula>
    </cfRule>
    <cfRule type="expression" dxfId="103" priority="105">
      <formula>OR($V$23=2,$W$23=2,$X$23=2,$Y$23=2,$AA$23=2,$AB$23=2,$AD$23=2,$AF$23=2)</formula>
    </cfRule>
  </conditionalFormatting>
  <conditionalFormatting sqref="K23">
    <cfRule type="expression" dxfId="102" priority="102">
      <formula>$AD$23=2</formula>
    </cfRule>
    <cfRule type="expression" dxfId="101" priority="103">
      <formula>OR($V$23=2,$W$23=2,$X$23=2,$Y$23=2,$AA$23=2,$AB$23=2,$AC$23=2,$AF$23=2)</formula>
    </cfRule>
  </conditionalFormatting>
  <conditionalFormatting sqref="M23">
    <cfRule type="expression" dxfId="100" priority="100">
      <formula>$AF$23=2</formula>
    </cfRule>
    <cfRule type="expression" dxfId="99" priority="101">
      <formula>OR($V$23=2,$W$23=2,$X$23=2,$Y$23=2,$AA$23=2,$AB$23=2,$AC$23=2,$AD$23=2)</formula>
    </cfRule>
  </conditionalFormatting>
  <conditionalFormatting sqref="C24">
    <cfRule type="expression" dxfId="98" priority="98">
      <formula>$V$24=2</formula>
    </cfRule>
    <cfRule type="expression" dxfId="97" priority="99">
      <formula>OR($W$24=2,$X$24=2,$Y$24=2,$AA$24=2,$AB$24=2,$AC$24=2,$AD$24=2,$AF$24=2)</formula>
    </cfRule>
  </conditionalFormatting>
  <conditionalFormatting sqref="D24">
    <cfRule type="expression" dxfId="96" priority="96">
      <formula>$W$24=2</formula>
    </cfRule>
    <cfRule type="expression" dxfId="95" priority="97">
      <formula>OR($V$24=2,$X$24=2,$Y$24=2,$AA$24=2,$AB$24=2,$AC$24=2,$AD$24=2,$AF$24=2)</formula>
    </cfRule>
  </conditionalFormatting>
  <conditionalFormatting sqref="E24">
    <cfRule type="expression" dxfId="94" priority="94">
      <formula>$X$24=2</formula>
    </cfRule>
    <cfRule type="expression" dxfId="93" priority="95">
      <formula>OR($V$24=2,$W$24=2,$Y$24=2,$AA$24=2,$AB$24=2,$AC$24=2,$AD$24=2,$AF$24=2)</formula>
    </cfRule>
  </conditionalFormatting>
  <conditionalFormatting sqref="F24">
    <cfRule type="expression" dxfId="92" priority="92">
      <formula>$Y$24=2</formula>
    </cfRule>
    <cfRule type="expression" dxfId="91" priority="93">
      <formula>OR($V$24=2,$W$24=2,$X$24=2,$AA$24=2,$AB$24=2,$AC$24=2,$AD$24=2,$AF$24=2)</formula>
    </cfRule>
  </conditionalFormatting>
  <conditionalFormatting sqref="H24">
    <cfRule type="expression" dxfId="90" priority="90">
      <formula>$AA$24=2</formula>
    </cfRule>
    <cfRule type="expression" dxfId="89" priority="91">
      <formula>OR($V$24=2,$W$24=2,$X$24=2,$Y$24=2,$AB$24=2,$AC$24=2,$AD$24=2,$AF$24=2)</formula>
    </cfRule>
  </conditionalFormatting>
  <conditionalFormatting sqref="I24">
    <cfRule type="expression" dxfId="88" priority="88">
      <formula>$AB$24=2</formula>
    </cfRule>
    <cfRule type="expression" dxfId="87" priority="89">
      <formula>OR($V$24=2,$W$24=2,$X$24=2,$Y$24=2,$AA$24=2,$AC$24=2,$AD$24=2,$AF$24=2)</formula>
    </cfRule>
  </conditionalFormatting>
  <conditionalFormatting sqref="J24">
    <cfRule type="expression" dxfId="86" priority="86">
      <formula>$AC$24=2</formula>
    </cfRule>
    <cfRule type="expression" dxfId="85" priority="87">
      <formula>OR($V$24=2,$W$24=2,$X$24=2,$Y$24=2,$AA$24=2,$AB$24=2,$AD$24=2,$AF$24=2)</formula>
    </cfRule>
  </conditionalFormatting>
  <conditionalFormatting sqref="K24">
    <cfRule type="expression" dxfId="84" priority="84">
      <formula>$AD$24=2</formula>
    </cfRule>
    <cfRule type="expression" dxfId="83" priority="85">
      <formula>OR($V$24=2,$W$24=2,$X$24=2,$Y$24=2,$AA$24=2,$AB$24=2,$AC$24=2,$AF$24=2)</formula>
    </cfRule>
  </conditionalFormatting>
  <conditionalFormatting sqref="M24">
    <cfRule type="expression" dxfId="82" priority="82">
      <formula>$AF$24=2</formula>
    </cfRule>
    <cfRule type="expression" dxfId="81" priority="83">
      <formula>OR($V$24=2,$W$24=2,$X$24=2,$Y$24=2,$AA$24=2,$AB$24=2,$AC$24=2,$AD$24=2)</formula>
    </cfRule>
  </conditionalFormatting>
  <conditionalFormatting sqref="C25">
    <cfRule type="expression" dxfId="80" priority="80">
      <formula>$V$25=2</formula>
    </cfRule>
    <cfRule type="expression" dxfId="79" priority="81">
      <formula>OR($W$25=2,$X$25=2,$Y$25=2,$AA$25=2,$AB$25=2,$AC$25=2,$AD$25=2,$AF$25=2)</formula>
    </cfRule>
  </conditionalFormatting>
  <conditionalFormatting sqref="D25">
    <cfRule type="expression" dxfId="78" priority="76">
      <formula>$W$25=2</formula>
    </cfRule>
    <cfRule type="expression" dxfId="77" priority="77">
      <formula>$D$25=2</formula>
    </cfRule>
    <cfRule type="expression" dxfId="76" priority="78">
      <formula>$D$25=2</formula>
    </cfRule>
    <cfRule type="expression" dxfId="75" priority="79">
      <formula>OR($V$25=2,$X$25=2,$Y$25=2,$AA$25=2,$AB$25=2,$AC$25=2,$AD$25=2,$AF$25=2)</formula>
    </cfRule>
  </conditionalFormatting>
  <conditionalFormatting sqref="E25">
    <cfRule type="expression" dxfId="74" priority="73">
      <formula>$X$25=2</formula>
    </cfRule>
    <cfRule type="expression" dxfId="73" priority="74">
      <formula>OR($V$25=2,$W$25=2,$Y$25=2,$AA$25=2,$AB$25=2,$AC$25=2,$AD$25=2,$AF$25=2)</formula>
    </cfRule>
  </conditionalFormatting>
  <conditionalFormatting sqref="F25">
    <cfRule type="expression" dxfId="72" priority="71">
      <formula>$Y$25=2</formula>
    </cfRule>
    <cfRule type="expression" dxfId="71" priority="72">
      <formula>OR($V$25=2,$W$25=2,$X$25=2,$AA$25=2,$AB$25=2,$AC$25=2,$AD$25=2,$AF$25=2)</formula>
    </cfRule>
  </conditionalFormatting>
  <conditionalFormatting sqref="H25">
    <cfRule type="expression" dxfId="70" priority="69">
      <formula>$AA$25=2</formula>
    </cfRule>
    <cfRule type="expression" dxfId="69" priority="70">
      <formula>OR($V$25=2,$W$25=2,$X$25=2,$Y$25=2,$AB$25=2,$AC$25=2,$AD$25=2,$AF$25=2)</formula>
    </cfRule>
  </conditionalFormatting>
  <conditionalFormatting sqref="I25">
    <cfRule type="expression" dxfId="68" priority="67">
      <formula>$AB$25=2</formula>
    </cfRule>
    <cfRule type="expression" dxfId="67" priority="68">
      <formula>OR($V$25=2,$W$25=2,$X$25=2,$Y$25=2,$AA$25=2,$AC$25=2,$AD$25=2,$AF$25=2)</formula>
    </cfRule>
  </conditionalFormatting>
  <conditionalFormatting sqref="J25">
    <cfRule type="expression" dxfId="66" priority="65">
      <formula>$AC$25=2</formula>
    </cfRule>
    <cfRule type="expression" dxfId="65" priority="66">
      <formula>OR($V$25=2,$W$25=2,$X$25=2,$Y$25=2,$AA$25=2,$AB$25=2,$AD$25=2,$AF$25=2)</formula>
    </cfRule>
  </conditionalFormatting>
  <conditionalFormatting sqref="K25">
    <cfRule type="expression" dxfId="64" priority="63">
      <formula>$AD$25=2</formula>
    </cfRule>
    <cfRule type="expression" dxfId="63" priority="64">
      <formula>OR($V$25=2,$W$25=2,$X$25=2,$Y$25=2,$AA$25=2,$AB$25=2,$AC$25=2,$AF$25=2)</formula>
    </cfRule>
  </conditionalFormatting>
  <conditionalFormatting sqref="M25">
    <cfRule type="expression" dxfId="62" priority="61">
      <formula>$AF$25=2</formula>
    </cfRule>
    <cfRule type="expression" dxfId="61" priority="62">
      <formula>OR($V$25=2,$W$25=2,$X$25=2,$Y$25=2,$AA$25=2,$AB$25=2,$AC$25=2,$AD$25=2)</formula>
    </cfRule>
  </conditionalFormatting>
  <conditionalFormatting sqref="C26">
    <cfRule type="expression" dxfId="60" priority="59">
      <formula>$V$26=2</formula>
    </cfRule>
    <cfRule type="expression" dxfId="59" priority="60">
      <formula>OR($W$26=2,$X$26=2,$Y$26=2,$AA$26=2,$AB$26=2,$AC$26=2,$AD$26=2,$AF$26=2)</formula>
    </cfRule>
  </conditionalFormatting>
  <conditionalFormatting sqref="D26">
    <cfRule type="expression" dxfId="58" priority="57">
      <formula>$W$26=2</formula>
    </cfRule>
    <cfRule type="expression" dxfId="57" priority="58">
      <formula>OR($V$26=2,$X$26=2,$Y$26=2,$AA$26=2,$AB$26=2,$AC$26=2,$AD$26=2,$AF$26=2)</formula>
    </cfRule>
  </conditionalFormatting>
  <conditionalFormatting sqref="E26">
    <cfRule type="expression" dxfId="56" priority="55">
      <formula>$X$26=2</formula>
    </cfRule>
    <cfRule type="expression" dxfId="55" priority="56">
      <formula>OR($V$26=2,$W$26=2,$Y$26=2,$AA$26=2,$AB$26=2,$AC$26=2,$AD$26=2,$AF$26=2)</formula>
    </cfRule>
  </conditionalFormatting>
  <conditionalFormatting sqref="F26">
    <cfRule type="expression" dxfId="54" priority="53">
      <formula>$Y$26=2</formula>
    </cfRule>
    <cfRule type="expression" dxfId="53" priority="54">
      <formula>OR($V$26=2,$W$26=2,$X$26=2,$AA$26=2,$AB$26=2,$AC$26=2,$AD$26=2,$AF$26=2)</formula>
    </cfRule>
  </conditionalFormatting>
  <conditionalFormatting sqref="H26">
    <cfRule type="expression" dxfId="52" priority="51">
      <formula>$AA$26=2</formula>
    </cfRule>
    <cfRule type="expression" dxfId="51" priority="52">
      <formula>OR($V$26=2,$W$26=2,$X$26=2,$Y$26=2,$AB$26=2,$AC$26=2,$AD$26=2,$AF$26=2)</formula>
    </cfRule>
  </conditionalFormatting>
  <conditionalFormatting sqref="I26">
    <cfRule type="expression" dxfId="50" priority="49">
      <formula>$AB$26=2</formula>
    </cfRule>
    <cfRule type="expression" dxfId="49" priority="50">
      <formula>OR($V$26=2,$W$26=2,$X$26=2,$Y$26=2,$AA$26=2,$AC$26=2,$AD$26=2,$AF$26=2)</formula>
    </cfRule>
  </conditionalFormatting>
  <conditionalFormatting sqref="J26">
    <cfRule type="expression" dxfId="48" priority="47">
      <formula>OR($AC$26=2)</formula>
    </cfRule>
    <cfRule type="expression" dxfId="47" priority="48">
      <formula>OR($V$26=2,$W$26=2,$X$26=2,$Y$26=2,$AA$26=2,$AB$26=2,$AD$26=2,$AF$26=2)</formula>
    </cfRule>
  </conditionalFormatting>
  <conditionalFormatting sqref="K26">
    <cfRule type="expression" dxfId="46" priority="45">
      <formula>$AD$26=2</formula>
    </cfRule>
    <cfRule type="expression" dxfId="45" priority="46">
      <formula>OR($V$26=2,$W$26=2,$X$26=2,$Y$26=2,$AA$26=2,$AB$26=2,$AC$26=2,$AF$26=2)</formula>
    </cfRule>
  </conditionalFormatting>
  <conditionalFormatting sqref="M26">
    <cfRule type="expression" dxfId="44" priority="43">
      <formula>$AF$26=2</formula>
    </cfRule>
    <cfRule type="expression" dxfId="43" priority="44">
      <formula>OR($V$26=2,$W$26=2,$X$26=2,$Y$26=2,$AA$26=2,$AB$26=2,$AC$26=2,$AD$26=2)</formula>
    </cfRule>
  </conditionalFormatting>
  <conditionalFormatting sqref="C27">
    <cfRule type="expression" dxfId="42" priority="41">
      <formula>$V$27=2</formula>
    </cfRule>
    <cfRule type="expression" dxfId="41" priority="42">
      <formula>OR($W$27=2,$X$27=2,$Y$27=2,$AA$27=2,$AB$27=2,$AC$27=2,$AD$27=2,$AF$27=2)</formula>
    </cfRule>
  </conditionalFormatting>
  <conditionalFormatting sqref="D27">
    <cfRule type="expression" dxfId="40" priority="39">
      <formula>$W$27=2</formula>
    </cfRule>
    <cfRule type="expression" dxfId="39" priority="40">
      <formula>OR($V$27=2,$X$27=2,$Y$27=2,$AA$27=2,$AB$27=2,$AC$27=2,$AD$27=2,$AF$27=2)</formula>
    </cfRule>
  </conditionalFormatting>
  <conditionalFormatting sqref="E27">
    <cfRule type="expression" dxfId="38" priority="37">
      <formula>$X$27=2</formula>
    </cfRule>
    <cfRule type="expression" dxfId="37" priority="38">
      <formula>OR($V$27=2,$W$27=2,$Y$27=2,$AA$27=2,$AB$27=2,$AC$27=2,$AD$27=2,$AF$27=2)</formula>
    </cfRule>
  </conditionalFormatting>
  <conditionalFormatting sqref="F27">
    <cfRule type="expression" dxfId="36" priority="35">
      <formula>$Y$27=2</formula>
    </cfRule>
    <cfRule type="expression" dxfId="35" priority="36">
      <formula>OR($V$27=2,$W$27=2,$X$27=2,$AA$27=2,$AB$27=2,$AC$27=2,$AD$27=2,$AF$27=2)</formula>
    </cfRule>
  </conditionalFormatting>
  <conditionalFormatting sqref="H27">
    <cfRule type="expression" dxfId="34" priority="33">
      <formula>$AA$27=2</formula>
    </cfRule>
    <cfRule type="expression" dxfId="33" priority="34">
      <formula>OR($V$27=2,$W$27=2,$X$27=2,$Y$27=2,$AB$27=2,$AC$27=2,$AD$27=2,$AF$27=2)</formula>
    </cfRule>
  </conditionalFormatting>
  <conditionalFormatting sqref="I27">
    <cfRule type="expression" dxfId="32" priority="31">
      <formula>$AB$27=2</formula>
    </cfRule>
    <cfRule type="expression" dxfId="31" priority="32">
      <formula>OR($V$27=2,$W$27=2,$X$27=2,$Y$27=2,$AA$27=2,$AC$27=2,$AD$27=2,$AF$27=2)</formula>
    </cfRule>
  </conditionalFormatting>
  <conditionalFormatting sqref="J27">
    <cfRule type="expression" dxfId="30" priority="5">
      <formula>$AC$27=2</formula>
    </cfRule>
    <cfRule type="expression" dxfId="29" priority="6">
      <formula>OR($V$27=2,$W$27=2,$X$27=2,$Y$27=2,$AA$27=2,$AB$27=2,$AD$27=2,$AF$27=2)</formula>
    </cfRule>
  </conditionalFormatting>
  <conditionalFormatting sqref="K27">
    <cfRule type="expression" dxfId="28" priority="27">
      <formula>$AD$27=2</formula>
    </cfRule>
    <cfRule type="expression" dxfId="27" priority="28">
      <formula>OR($V$27=2,$W$27=2,$X$27=2,$Y$27=2,$AA$27=2,$AB$27=2,$AC$27=2,$AF$27=2)</formula>
    </cfRule>
  </conditionalFormatting>
  <conditionalFormatting sqref="M27">
    <cfRule type="expression" dxfId="26" priority="25">
      <formula>$AF$27=2</formula>
    </cfRule>
    <cfRule type="expression" dxfId="25" priority="26">
      <formula>OR($V$27=2,$W$27=2,$X$27=2,$Y$27=2,$AA$27=2,$AB$27=2,$AC$27=2,$AD$27=2)</formula>
    </cfRule>
  </conditionalFormatting>
  <conditionalFormatting sqref="C28">
    <cfRule type="expression" dxfId="24" priority="23">
      <formula>$V$28=2</formula>
    </cfRule>
    <cfRule type="expression" dxfId="23" priority="24">
      <formula>OR($W$28=2,$X$28=2,$Y$28=2,$AA$28=2,$AB$28=2,$AC$28=2,$AD$28=2,$AF$28=2)</formula>
    </cfRule>
  </conditionalFormatting>
  <conditionalFormatting sqref="D28">
    <cfRule type="expression" dxfId="22" priority="21">
      <formula>$W$28=2</formula>
    </cfRule>
    <cfRule type="expression" dxfId="21" priority="22">
      <formula>OR($V$28=2,$X$28=2,$Y$28=2,$AA$28=2,$AB$28=2,$AC$28=2,$AD$28=2,$AF$28=2)</formula>
    </cfRule>
  </conditionalFormatting>
  <conditionalFormatting sqref="E28">
    <cfRule type="expression" dxfId="20" priority="19">
      <formula>$X$28=2</formula>
    </cfRule>
    <cfRule type="expression" dxfId="19" priority="20">
      <formula>OR($V$28=2,$W$28=2,$Y$28=2,$AA$28=2,$AB$28=2,$AC$28=2,$AD$28=2,$AF$28=2)</formula>
    </cfRule>
  </conditionalFormatting>
  <conditionalFormatting sqref="F28">
    <cfRule type="expression" dxfId="18" priority="17">
      <formula>$Y$28=2</formula>
    </cfRule>
    <cfRule type="expression" dxfId="17" priority="18">
      <formula>OR($V$28=2,$W$28=2,$X$28=2,$AA$28=2,$AB$28=2,$AC$28=2,$AD$28=2,$AF$28=2)</formula>
    </cfRule>
  </conditionalFormatting>
  <conditionalFormatting sqref="H28">
    <cfRule type="expression" dxfId="16" priority="15">
      <formula>$AA$28=2</formula>
    </cfRule>
    <cfRule type="expression" dxfId="15" priority="16">
      <formula>OR($V$28=2,$W$28=2,$X$28=2,$Y$28=2,$AB$28=2,$AC$28=2,$AD$28=2,$AF$28=2)</formula>
    </cfRule>
  </conditionalFormatting>
  <conditionalFormatting sqref="I28">
    <cfRule type="expression" dxfId="14" priority="13">
      <formula>$AB$28=2</formula>
    </cfRule>
    <cfRule type="expression" dxfId="13" priority="14">
      <formula>OR($V$28=2,$W$28=2,$X$28=2,$Y$28=2,$AA$28=2,$AC$28=2,$AD$28=2,$AF$28=2)</formula>
    </cfRule>
  </conditionalFormatting>
  <conditionalFormatting sqref="J28">
    <cfRule type="expression" dxfId="12" priority="11">
      <formula>$AC$28=2</formula>
    </cfRule>
    <cfRule type="expression" dxfId="11" priority="12">
      <formula>OR($V$28=2,$W$28=2,$X$28=2,$Y$28=2,$AA$28=2,$AB$28=2,$AD$28=2,$AF$28=2)</formula>
    </cfRule>
  </conditionalFormatting>
  <conditionalFormatting sqref="K28">
    <cfRule type="expression" dxfId="10" priority="9">
      <formula>$AD$28=2</formula>
    </cfRule>
    <cfRule type="expression" dxfId="9" priority="10">
      <formula>OR($V$28=2,$W$28=2,$X$28=2,$Y$28=2,$AA$28=2,$AB$28=2,$AC$28=2,$AD$28=2,$AF$28=2)</formula>
    </cfRule>
  </conditionalFormatting>
  <conditionalFormatting sqref="M28">
    <cfRule type="expression" dxfId="8" priority="7">
      <formula>$AF$28=2</formula>
    </cfRule>
    <cfRule type="expression" dxfId="7" priority="8">
      <formula>OR($V$28=2,$W$28=2,$X$28=2,$Y$28=2,$AA$28=2,$AB$28=2,$AC$28=2,$AD$28=2)</formula>
    </cfRule>
  </conditionalFormatting>
  <conditionalFormatting sqref="C29">
    <cfRule type="expression" dxfId="6" priority="3">
      <formula>$V$29=2</formula>
    </cfRule>
    <cfRule type="expression" dxfId="5" priority="4">
      <formula>OR($W$29=2,$X$29=2,$Y$29=2,$AA$29=2,$AB$29=2,$AC$29=2,$AD$29=2,$AF$29=2)</formula>
    </cfRule>
  </conditionalFormatting>
  <conditionalFormatting sqref="D29">
    <cfRule type="expression" dxfId="4" priority="1">
      <formula>$W$29=2</formula>
    </cfRule>
    <cfRule type="expression" dxfId="3" priority="2">
      <formula>OR($V$29=2,$X$29=2,$Y$29=2,$AA$29=2,$AB$29=2,$AC$29=2,$AD$29=2,$AF$29=2)</formula>
    </cfRule>
  </conditionalFormatting>
  <dataValidations count="6">
    <dataValidation type="date" operator="equal" allowBlank="1" showInputMessage="1" showErrorMessage="1" error="Date must be today's date." sqref="I9" xr:uid="{00000000-0002-0000-0200-000000000000}">
      <formula1>J8</formula1>
    </dataValidation>
    <dataValidation type="date" operator="equal" allowBlank="1" showInputMessage="1" showErrorMessage="1" error="Date must be today's date." sqref="F9:G9" xr:uid="{00000000-0002-0000-0200-000001000000}">
      <formula1>I8</formula1>
    </dataValidation>
    <dataValidation type="list" allowBlank="1" showInputMessage="1" showErrorMessage="1" sqref="F22:F31 K22:K31" xr:uid="{00000000-0002-0000-0200-000002000000}">
      <formula1>$W$12:$X$12</formula1>
    </dataValidation>
    <dataValidation type="list" allowBlank="1" showInputMessage="1" showErrorMessage="1" sqref="J22:J31" xr:uid="{00000000-0002-0000-0200-000003000000}">
      <formula1>$W$13:$Z$13</formula1>
    </dataValidation>
    <dataValidation type="list" allowBlank="1" showInputMessage="1" showErrorMessage="1" sqref="H22:H31" xr:uid="{00000000-0002-0000-0200-000004000000}">
      <formula1>$W$17:$X$17</formula1>
    </dataValidation>
    <dataValidation type="date" operator="equal" allowBlank="1" showInputMessage="1" showErrorMessage="1" error="Date must be today's date." sqref="H9" xr:uid="{00000000-0002-0000-0200-000005000000}">
      <formula1>#REF!</formula1>
    </dataValidation>
  </dataValidations>
  <pageMargins left="0.7" right="0.7" top="0.75" bottom="0.75" header="0.3" footer="0.3"/>
  <pageSetup paperSize="9" orientation="portrait" r:id="rId1"/>
  <headerFooter>
    <oddHeader>&amp;C&amp;"Calibri"&amp;8&amp;K737373KCOM Commercial in Confidence&amp;1#</oddHeader>
  </headerFooter>
  <ignoredErrors>
    <ignoredError sqref="V2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CS154"/>
  <sheetViews>
    <sheetView zoomScale="80" zoomScaleNormal="80" zoomScaleSheetLayoutView="50" workbookViewId="0">
      <selection activeCell="D8" sqref="D8"/>
    </sheetView>
  </sheetViews>
  <sheetFormatPr defaultColWidth="0" defaultRowHeight="14.25" zeroHeight="1" x14ac:dyDescent="0.2"/>
  <cols>
    <col min="1" max="1" width="2.140625" style="341" customWidth="1"/>
    <col min="2" max="2" width="2.5703125" style="341" customWidth="1"/>
    <col min="3" max="3" width="19.28515625" style="341" customWidth="1"/>
    <col min="4" max="5" width="37.28515625" style="341" customWidth="1"/>
    <col min="6" max="6" width="17.5703125" style="341" customWidth="1"/>
    <col min="7" max="7" width="21.7109375" style="341" customWidth="1"/>
    <col min="8" max="9" width="17.7109375" style="341" customWidth="1"/>
    <col min="10" max="10" width="18.85546875" style="341" customWidth="1"/>
    <col min="11" max="11" width="13.28515625" style="341" customWidth="1"/>
    <col min="12" max="12" width="24.85546875" style="341" customWidth="1"/>
    <col min="13" max="13" width="28.7109375" style="341" customWidth="1"/>
    <col min="14" max="14" width="22.140625" style="341" customWidth="1"/>
    <col min="15" max="15" width="17.140625" style="341" customWidth="1"/>
    <col min="16" max="16" width="6.140625" style="341" customWidth="1"/>
    <col min="17" max="17" width="2.7109375" style="531" customWidth="1"/>
    <col min="18" max="18" width="19.7109375" style="341" hidden="1" customWidth="1"/>
    <col min="19" max="19" width="10.28515625" style="341" hidden="1" customWidth="1"/>
    <col min="20" max="20" width="10.5703125" style="341" hidden="1" customWidth="1"/>
    <col min="21" max="21" width="3" style="341" hidden="1"/>
    <col min="22" max="31" width="9.140625" style="341" hidden="1"/>
    <col min="32" max="33" width="12.7109375" style="341" hidden="1"/>
    <col min="34" max="77" width="9.140625" style="341" hidden="1"/>
    <col min="78" max="78" width="24.5703125" style="341" hidden="1"/>
    <col min="79" max="79" width="32.85546875" style="341" hidden="1"/>
    <col min="80" max="80" width="19.140625" style="341" hidden="1"/>
    <col min="81" max="88" width="9.140625" style="341" hidden="1"/>
    <col min="89" max="89" width="13" style="341" hidden="1"/>
    <col min="90" max="90" width="12.5703125" style="341" hidden="1"/>
    <col min="91" max="91" width="25.85546875" style="341" hidden="1"/>
    <col min="92" max="93" width="22" style="341" hidden="1"/>
    <col min="94" max="95" width="9.140625" style="341" hidden="1"/>
    <col min="96" max="96" width="54.7109375" style="341" hidden="1"/>
    <col min="97" max="97" width="31" style="341" hidden="1"/>
    <col min="98" max="16384" width="9.140625" style="341" hidden="1"/>
  </cols>
  <sheetData>
    <row r="1" spans="2:97" ht="10.5" customHeight="1" thickBot="1" x14ac:dyDescent="0.25"/>
    <row r="2" spans="2:97" ht="9" customHeight="1" thickTop="1" x14ac:dyDescent="0.2">
      <c r="B2" s="327"/>
      <c r="C2" s="328"/>
      <c r="D2" s="328"/>
      <c r="E2" s="328"/>
      <c r="F2" s="328"/>
      <c r="G2" s="328"/>
      <c r="H2" s="328"/>
      <c r="I2" s="328"/>
      <c r="J2" s="328"/>
      <c r="K2" s="328"/>
      <c r="L2" s="328"/>
      <c r="M2" s="328"/>
      <c r="N2" s="328"/>
      <c r="O2" s="328"/>
      <c r="P2" s="906"/>
      <c r="Q2" s="907"/>
      <c r="R2" s="334"/>
      <c r="S2" s="334"/>
    </row>
    <row r="3" spans="2:97" ht="41.25" x14ac:dyDescent="0.6">
      <c r="B3" s="333"/>
      <c r="C3" s="334"/>
      <c r="E3" s="908"/>
      <c r="G3" s="909"/>
      <c r="H3" s="909"/>
      <c r="I3" s="909"/>
      <c r="J3" s="909"/>
      <c r="K3" s="910"/>
      <c r="L3" s="910"/>
      <c r="M3" s="910"/>
      <c r="N3" s="910"/>
      <c r="O3" s="910"/>
      <c r="P3" s="911"/>
      <c r="Q3" s="912"/>
      <c r="R3" s="913"/>
      <c r="S3" s="913"/>
      <c r="BZ3" s="340" t="s">
        <v>175</v>
      </c>
      <c r="CM3" s="340" t="s">
        <v>178</v>
      </c>
      <c r="CN3" s="914"/>
    </row>
    <row r="4" spans="2:97" ht="16.5" customHeight="1" x14ac:dyDescent="0.2">
      <c r="B4" s="333"/>
      <c r="C4" s="1145" t="s">
        <v>96</v>
      </c>
      <c r="G4" s="909"/>
      <c r="H4" s="909"/>
      <c r="I4" s="909"/>
      <c r="J4" s="909"/>
      <c r="K4" s="343"/>
      <c r="L4" s="343"/>
      <c r="M4" s="343"/>
      <c r="N4" s="343"/>
      <c r="O4" s="343"/>
      <c r="P4" s="915"/>
      <c r="Q4" s="916"/>
      <c r="R4" s="352"/>
      <c r="S4" s="352"/>
    </row>
    <row r="5" spans="2:97" ht="16.5" customHeight="1" x14ac:dyDescent="0.25">
      <c r="B5" s="333"/>
      <c r="C5" s="1146" t="s">
        <v>249</v>
      </c>
      <c r="F5" s="345"/>
      <c r="G5" s="345"/>
      <c r="K5" s="343"/>
      <c r="L5" s="343"/>
      <c r="M5" s="343"/>
      <c r="N5" s="343"/>
      <c r="O5" s="343"/>
      <c r="P5" s="915"/>
      <c r="Q5" s="916"/>
      <c r="R5" s="352"/>
      <c r="S5" s="352"/>
      <c r="BZ5" s="917" t="s">
        <v>176</v>
      </c>
      <c r="CA5" s="918"/>
      <c r="CB5" s="918"/>
      <c r="CC5" s="918"/>
      <c r="CD5" s="918"/>
      <c r="CE5" s="918"/>
      <c r="CF5" s="918"/>
      <c r="CG5" s="918"/>
      <c r="CH5" s="918"/>
      <c r="CI5" s="918"/>
      <c r="CJ5" s="919"/>
      <c r="CM5" s="917" t="s">
        <v>179</v>
      </c>
      <c r="CN5" s="918"/>
      <c r="CO5" s="918"/>
    </row>
    <row r="6" spans="2:97" x14ac:dyDescent="0.2">
      <c r="B6" s="333"/>
      <c r="C6" s="334"/>
      <c r="E6" s="345"/>
      <c r="F6" s="345"/>
      <c r="G6" s="345"/>
      <c r="K6" s="343"/>
      <c r="L6" s="343"/>
      <c r="M6" s="343"/>
      <c r="N6" s="343"/>
      <c r="O6" s="343"/>
      <c r="P6" s="915"/>
      <c r="Q6" s="916"/>
      <c r="R6" s="352"/>
      <c r="S6" s="352"/>
      <c r="AN6" s="334"/>
    </row>
    <row r="7" spans="2:97" ht="10.5" customHeight="1" x14ac:dyDescent="0.2">
      <c r="B7" s="333"/>
      <c r="H7" s="920">
        <v>40708</v>
      </c>
      <c r="I7" s="920"/>
      <c r="J7" s="920"/>
      <c r="K7" s="343"/>
      <c r="L7" s="343"/>
      <c r="M7" s="343"/>
      <c r="N7" s="343"/>
      <c r="O7" s="343"/>
      <c r="P7" s="915"/>
      <c r="Q7" s="916"/>
      <c r="R7" s="352"/>
      <c r="S7" s="352"/>
      <c r="AN7" s="921"/>
      <c r="BZ7" s="922" t="s">
        <v>4</v>
      </c>
      <c r="CA7" s="923"/>
      <c r="CB7" s="924" t="s">
        <v>13</v>
      </c>
      <c r="CC7" s="925"/>
      <c r="CD7" s="926"/>
      <c r="CE7" s="927" t="s">
        <v>77</v>
      </c>
      <c r="CF7" s="927"/>
      <c r="CG7" s="928" t="s">
        <v>15</v>
      </c>
      <c r="CH7" s="929"/>
      <c r="CI7" s="930" t="s">
        <v>16</v>
      </c>
      <c r="CM7" s="931" t="s">
        <v>14</v>
      </c>
      <c r="CN7" s="931" t="s">
        <v>17</v>
      </c>
      <c r="CO7" s="931" t="s">
        <v>18</v>
      </c>
    </row>
    <row r="8" spans="2:97" ht="15" x14ac:dyDescent="0.2">
      <c r="B8" s="333"/>
      <c r="C8" s="1147" t="s">
        <v>0</v>
      </c>
      <c r="D8" s="933"/>
      <c r="F8" s="934"/>
      <c r="G8" s="934"/>
      <c r="K8" s="343"/>
      <c r="L8" s="343"/>
      <c r="M8" s="343"/>
      <c r="N8" s="343"/>
      <c r="O8" s="343"/>
      <c r="P8" s="915"/>
      <c r="Q8" s="916"/>
      <c r="R8" s="352"/>
      <c r="S8" s="352"/>
      <c r="AN8" s="935"/>
      <c r="BZ8" s="936">
        <f t="shared" ref="BZ8:BZ17" si="0">IF(D20="",1,2)</f>
        <v>1</v>
      </c>
      <c r="CA8" s="937"/>
      <c r="CB8" s="938">
        <f t="shared" ref="CB8:CB17" si="1">IF(E20="",1,2)</f>
        <v>1</v>
      </c>
      <c r="CC8" s="938"/>
      <c r="CD8" s="938"/>
      <c r="CE8" s="939">
        <f t="shared" ref="CE8:CE17" si="2">IF(G20="",1,2)</f>
        <v>1</v>
      </c>
      <c r="CF8" s="939"/>
      <c r="CG8" s="940">
        <f t="shared" ref="CG8:CG17" si="3">IF(J20="",1,2)</f>
        <v>1</v>
      </c>
      <c r="CH8" s="941"/>
      <c r="CI8" s="942">
        <f t="shared" ref="CI8:CI17" si="4">IF(M20="",1,2)</f>
        <v>1</v>
      </c>
      <c r="CJ8" s="341">
        <f>SUM(BZ8:CI8)</f>
        <v>5</v>
      </c>
      <c r="CM8" s="532" t="s">
        <v>19</v>
      </c>
      <c r="CN8" s="532" t="s">
        <v>23</v>
      </c>
      <c r="CO8" s="532" t="s">
        <v>19</v>
      </c>
    </row>
    <row r="9" spans="2:97" ht="6.75" customHeight="1" x14ac:dyDescent="0.2">
      <c r="B9" s="333"/>
      <c r="F9" s="334"/>
      <c r="P9" s="943"/>
      <c r="Q9" s="907"/>
      <c r="R9" s="334"/>
      <c r="S9" s="334"/>
      <c r="AN9" s="935"/>
      <c r="BZ9" s="936">
        <f t="shared" si="0"/>
        <v>1</v>
      </c>
      <c r="CA9" s="937"/>
      <c r="CB9" s="938">
        <f t="shared" si="1"/>
        <v>1</v>
      </c>
      <c r="CC9" s="938"/>
      <c r="CD9" s="938"/>
      <c r="CE9" s="939">
        <f t="shared" si="2"/>
        <v>1</v>
      </c>
      <c r="CF9" s="939"/>
      <c r="CG9" s="940">
        <f t="shared" si="3"/>
        <v>1</v>
      </c>
      <c r="CH9" s="941"/>
      <c r="CI9" s="942">
        <f t="shared" si="4"/>
        <v>1</v>
      </c>
      <c r="CJ9" s="341">
        <f t="shared" ref="CJ9:CJ17" si="5">SUM(BZ9:CI9)</f>
        <v>5</v>
      </c>
      <c r="CM9" s="532" t="s">
        <v>20</v>
      </c>
      <c r="CN9" s="532" t="s">
        <v>24</v>
      </c>
      <c r="CO9" s="532" t="s">
        <v>20</v>
      </c>
    </row>
    <row r="10" spans="2:97" x14ac:dyDescent="0.2">
      <c r="B10" s="333"/>
      <c r="C10" s="1148" t="s">
        <v>291</v>
      </c>
      <c r="D10" s="1149"/>
      <c r="F10" s="944"/>
      <c r="G10" s="944"/>
      <c r="H10" s="944"/>
      <c r="I10" s="944"/>
      <c r="J10" s="944"/>
      <c r="K10" s="944"/>
      <c r="L10" s="944"/>
      <c r="M10" s="944"/>
      <c r="N10" s="944"/>
      <c r="O10" s="944"/>
      <c r="P10" s="945"/>
      <c r="Q10" s="946"/>
      <c r="R10" s="921"/>
      <c r="S10" s="921"/>
      <c r="AN10" s="935"/>
      <c r="BZ10" s="936">
        <f t="shared" si="0"/>
        <v>1</v>
      </c>
      <c r="CA10" s="937"/>
      <c r="CB10" s="938">
        <f t="shared" si="1"/>
        <v>1</v>
      </c>
      <c r="CC10" s="938"/>
      <c r="CD10" s="938"/>
      <c r="CE10" s="939">
        <f t="shared" si="2"/>
        <v>1</v>
      </c>
      <c r="CF10" s="939"/>
      <c r="CG10" s="940">
        <f t="shared" si="3"/>
        <v>1</v>
      </c>
      <c r="CH10" s="941"/>
      <c r="CI10" s="942">
        <f t="shared" si="4"/>
        <v>1</v>
      </c>
      <c r="CJ10" s="341">
        <f t="shared" si="5"/>
        <v>5</v>
      </c>
      <c r="CM10" s="947"/>
      <c r="CN10" s="532" t="s">
        <v>25</v>
      </c>
      <c r="CO10" s="532"/>
    </row>
    <row r="11" spans="2:97" ht="20.25" customHeight="1" x14ac:dyDescent="0.2">
      <c r="B11" s="333"/>
      <c r="C11" s="948" t="s">
        <v>6</v>
      </c>
      <c r="D11" s="372"/>
      <c r="F11" s="949"/>
      <c r="G11" s="949"/>
      <c r="H11" s="949"/>
      <c r="I11" s="949"/>
      <c r="J11" s="949"/>
      <c r="K11" s="949"/>
      <c r="L11" s="949"/>
      <c r="M11" s="949"/>
      <c r="N11" s="949"/>
      <c r="O11" s="949"/>
      <c r="P11" s="950"/>
      <c r="Q11" s="951"/>
      <c r="R11" s="935"/>
      <c r="S11" s="935"/>
      <c r="AN11" s="952"/>
      <c r="BZ11" s="936">
        <f t="shared" si="0"/>
        <v>1</v>
      </c>
      <c r="CA11" s="937"/>
      <c r="CB11" s="938">
        <f t="shared" si="1"/>
        <v>1</v>
      </c>
      <c r="CC11" s="938"/>
      <c r="CD11" s="938"/>
      <c r="CE11" s="939">
        <f t="shared" si="2"/>
        <v>1</v>
      </c>
      <c r="CF11" s="939"/>
      <c r="CG11" s="940">
        <f t="shared" si="3"/>
        <v>1</v>
      </c>
      <c r="CH11" s="941"/>
      <c r="CI11" s="942">
        <f t="shared" si="4"/>
        <v>1</v>
      </c>
      <c r="CJ11" s="341">
        <f t="shared" si="5"/>
        <v>5</v>
      </c>
      <c r="CM11" s="947"/>
      <c r="CN11" s="532" t="s">
        <v>26</v>
      </c>
      <c r="CO11" s="532"/>
    </row>
    <row r="12" spans="2:97" ht="20.25" customHeight="1" x14ac:dyDescent="0.2">
      <c r="B12" s="333"/>
      <c r="C12" s="948" t="s">
        <v>72</v>
      </c>
      <c r="D12" s="372"/>
      <c r="F12" s="949"/>
      <c r="G12" s="949"/>
      <c r="H12" s="949"/>
      <c r="I12" s="949"/>
      <c r="J12" s="949"/>
      <c r="K12" s="949"/>
      <c r="L12" s="949"/>
      <c r="M12" s="949"/>
      <c r="N12" s="1150" t="s">
        <v>287</v>
      </c>
      <c r="O12" s="1151"/>
      <c r="P12" s="950"/>
      <c r="Q12" s="951"/>
      <c r="S12" s="935"/>
      <c r="AN12" s="952"/>
      <c r="BZ12" s="936">
        <f t="shared" si="0"/>
        <v>1</v>
      </c>
      <c r="CA12" s="937"/>
      <c r="CB12" s="938">
        <f t="shared" si="1"/>
        <v>1</v>
      </c>
      <c r="CC12" s="938"/>
      <c r="CD12" s="938"/>
      <c r="CE12" s="939">
        <f t="shared" si="2"/>
        <v>1</v>
      </c>
      <c r="CF12" s="939"/>
      <c r="CG12" s="940">
        <f t="shared" si="3"/>
        <v>1</v>
      </c>
      <c r="CH12" s="941"/>
      <c r="CI12" s="942">
        <f t="shared" si="4"/>
        <v>1</v>
      </c>
      <c r="CJ12" s="341">
        <f t="shared" si="5"/>
        <v>5</v>
      </c>
      <c r="CR12" s="232" t="s">
        <v>277</v>
      </c>
      <c r="CS12" s="596"/>
    </row>
    <row r="13" spans="2:97" ht="20.25" customHeight="1" x14ac:dyDescent="0.25">
      <c r="B13" s="333"/>
      <c r="C13" s="948" t="s">
        <v>7</v>
      </c>
      <c r="D13" s="372"/>
      <c r="E13" s="953"/>
      <c r="F13" s="904" t="s">
        <v>312</v>
      </c>
      <c r="G13" s="905"/>
      <c r="H13" s="905"/>
      <c r="I13" s="905"/>
      <c r="J13" s="905"/>
      <c r="K13" s="905"/>
      <c r="L13" s="949"/>
      <c r="M13" s="949"/>
      <c r="N13" s="954" t="s">
        <v>164</v>
      </c>
      <c r="O13" s="379"/>
      <c r="P13" s="950"/>
      <c r="Q13" s="951"/>
      <c r="S13" s="935"/>
      <c r="AN13" s="955"/>
      <c r="BZ13" s="936">
        <f t="shared" si="0"/>
        <v>1</v>
      </c>
      <c r="CA13" s="937"/>
      <c r="CB13" s="938">
        <f t="shared" si="1"/>
        <v>1</v>
      </c>
      <c r="CC13" s="938"/>
      <c r="CD13" s="938"/>
      <c r="CE13" s="939">
        <f t="shared" si="2"/>
        <v>1</v>
      </c>
      <c r="CF13" s="939"/>
      <c r="CG13" s="940">
        <f t="shared" si="3"/>
        <v>1</v>
      </c>
      <c r="CH13" s="941"/>
      <c r="CI13" s="942">
        <f t="shared" si="4"/>
        <v>1</v>
      </c>
      <c r="CJ13" s="341">
        <f t="shared" si="5"/>
        <v>5</v>
      </c>
      <c r="CR13" s="245" t="s">
        <v>278</v>
      </c>
      <c r="CS13" s="245"/>
    </row>
    <row r="14" spans="2:97" ht="20.25" customHeight="1" x14ac:dyDescent="0.25">
      <c r="B14" s="384"/>
      <c r="C14" s="948" t="s">
        <v>8</v>
      </c>
      <c r="D14" s="385"/>
      <c r="F14" s="905"/>
      <c r="G14" s="905"/>
      <c r="H14" s="905"/>
      <c r="I14" s="905"/>
      <c r="J14" s="905"/>
      <c r="K14" s="905"/>
      <c r="L14" s="949"/>
      <c r="M14" s="949"/>
      <c r="N14" s="954" t="s">
        <v>165</v>
      </c>
      <c r="O14" s="382"/>
      <c r="P14" s="950"/>
      <c r="Q14" s="951"/>
      <c r="S14" s="952"/>
      <c r="AN14" s="921"/>
      <c r="BZ14" s="936">
        <f t="shared" si="0"/>
        <v>1</v>
      </c>
      <c r="CA14" s="937"/>
      <c r="CB14" s="938">
        <f t="shared" si="1"/>
        <v>1</v>
      </c>
      <c r="CC14" s="938"/>
      <c r="CD14" s="938"/>
      <c r="CE14" s="939">
        <f t="shared" si="2"/>
        <v>1</v>
      </c>
      <c r="CF14" s="939"/>
      <c r="CG14" s="940">
        <f t="shared" si="3"/>
        <v>1</v>
      </c>
      <c r="CH14" s="941"/>
      <c r="CI14" s="942">
        <f t="shared" si="4"/>
        <v>1</v>
      </c>
      <c r="CJ14" s="341">
        <f t="shared" si="5"/>
        <v>5</v>
      </c>
      <c r="CM14" s="917" t="s">
        <v>190</v>
      </c>
      <c r="CN14" s="918"/>
      <c r="CO14" s="918"/>
      <c r="CP14" s="334"/>
      <c r="CR14" s="245"/>
      <c r="CS14" s="245"/>
    </row>
    <row r="15" spans="2:97" ht="20.25" customHeight="1" thickBot="1" x14ac:dyDescent="0.25">
      <c r="B15" s="384"/>
      <c r="F15" s="949"/>
      <c r="G15" s="949"/>
      <c r="H15" s="949"/>
      <c r="I15" s="949"/>
      <c r="J15" s="949"/>
      <c r="K15" s="949"/>
      <c r="L15" s="949"/>
      <c r="M15" s="949"/>
      <c r="N15" s="954" t="s">
        <v>166</v>
      </c>
      <c r="O15" s="382"/>
      <c r="P15" s="950"/>
      <c r="Q15" s="951"/>
      <c r="S15" s="952"/>
      <c r="AN15" s="956"/>
      <c r="BZ15" s="936">
        <f t="shared" si="0"/>
        <v>1</v>
      </c>
      <c r="CA15" s="937"/>
      <c r="CB15" s="938">
        <f t="shared" si="1"/>
        <v>1</v>
      </c>
      <c r="CC15" s="938"/>
      <c r="CD15" s="938"/>
      <c r="CE15" s="939">
        <f t="shared" si="2"/>
        <v>1</v>
      </c>
      <c r="CF15" s="939"/>
      <c r="CG15" s="940">
        <f t="shared" si="3"/>
        <v>1</v>
      </c>
      <c r="CH15" s="941"/>
      <c r="CI15" s="942">
        <f t="shared" si="4"/>
        <v>1</v>
      </c>
      <c r="CJ15" s="341">
        <f t="shared" si="5"/>
        <v>5</v>
      </c>
      <c r="CM15" s="957"/>
      <c r="CN15" s="957"/>
      <c r="CO15" s="957"/>
      <c r="CP15" s="373"/>
      <c r="CR15" s="246"/>
      <c r="CS15" s="246"/>
    </row>
    <row r="16" spans="2:97" x14ac:dyDescent="0.2">
      <c r="B16" s="384"/>
      <c r="C16" s="958"/>
      <c r="E16" s="958"/>
      <c r="F16" s="958"/>
      <c r="G16" s="958"/>
      <c r="H16" s="958"/>
      <c r="I16" s="958"/>
      <c r="J16" s="958"/>
      <c r="K16" s="958"/>
      <c r="L16" s="958"/>
      <c r="M16" s="958"/>
      <c r="N16" s="958"/>
      <c r="O16" s="958"/>
      <c r="P16" s="959"/>
      <c r="Q16" s="955"/>
      <c r="R16" s="955"/>
      <c r="S16" s="955"/>
      <c r="AN16" s="921"/>
      <c r="BZ16" s="936">
        <f t="shared" si="0"/>
        <v>1</v>
      </c>
      <c r="CA16" s="937"/>
      <c r="CB16" s="938">
        <f t="shared" si="1"/>
        <v>1</v>
      </c>
      <c r="CC16" s="938"/>
      <c r="CD16" s="938"/>
      <c r="CE16" s="939">
        <f t="shared" si="2"/>
        <v>1</v>
      </c>
      <c r="CF16" s="939"/>
      <c r="CG16" s="940">
        <f t="shared" si="3"/>
        <v>1</v>
      </c>
      <c r="CH16" s="941"/>
      <c r="CI16" s="942">
        <f t="shared" si="4"/>
        <v>1</v>
      </c>
      <c r="CJ16" s="341">
        <f t="shared" si="5"/>
        <v>5</v>
      </c>
      <c r="CM16" s="960" t="s">
        <v>82</v>
      </c>
      <c r="CN16" s="553" t="s">
        <v>83</v>
      </c>
      <c r="CO16" s="334"/>
      <c r="CP16" s="961"/>
      <c r="CR16" s="242"/>
      <c r="CS16" s="278" t="s">
        <v>272</v>
      </c>
    </row>
    <row r="17" spans="2:97" ht="16.5" customHeight="1" thickBot="1" x14ac:dyDescent="0.25">
      <c r="B17" s="384"/>
      <c r="C17" s="1152" t="s">
        <v>11</v>
      </c>
      <c r="D17" s="1153"/>
      <c r="E17" s="1153"/>
      <c r="F17" s="1153"/>
      <c r="G17" s="1153"/>
      <c r="H17" s="1153"/>
      <c r="I17" s="1153"/>
      <c r="J17" s="1153"/>
      <c r="K17" s="1153"/>
      <c r="L17" s="1153"/>
      <c r="M17" s="1153"/>
      <c r="N17" s="1153"/>
      <c r="O17" s="1154"/>
      <c r="P17" s="963"/>
      <c r="Q17" s="854"/>
      <c r="R17" s="921"/>
      <c r="S17" s="921"/>
      <c r="AN17" s="961"/>
      <c r="BZ17" s="936">
        <f t="shared" si="0"/>
        <v>1</v>
      </c>
      <c r="CA17" s="937"/>
      <c r="CB17" s="938">
        <f t="shared" si="1"/>
        <v>1</v>
      </c>
      <c r="CC17" s="938"/>
      <c r="CD17" s="938"/>
      <c r="CE17" s="939">
        <f t="shared" si="2"/>
        <v>1</v>
      </c>
      <c r="CF17" s="939"/>
      <c r="CG17" s="940">
        <f t="shared" si="3"/>
        <v>1</v>
      </c>
      <c r="CH17" s="941"/>
      <c r="CI17" s="942">
        <f t="shared" si="4"/>
        <v>1</v>
      </c>
      <c r="CJ17" s="341">
        <f t="shared" si="5"/>
        <v>5</v>
      </c>
      <c r="CM17" s="964" t="s">
        <v>257</v>
      </c>
      <c r="CN17" s="965"/>
      <c r="CO17" s="334"/>
      <c r="CP17" s="373"/>
      <c r="CR17" s="236" t="s">
        <v>271</v>
      </c>
      <c r="CS17" s="279"/>
    </row>
    <row r="18" spans="2:97" ht="16.5" customHeight="1" x14ac:dyDescent="0.2">
      <c r="B18" s="384"/>
      <c r="C18" s="1155" t="s">
        <v>268</v>
      </c>
      <c r="D18" s="1156"/>
      <c r="E18" s="1156"/>
      <c r="F18" s="1156"/>
      <c r="G18" s="1156"/>
      <c r="H18" s="1156"/>
      <c r="I18" s="1156"/>
      <c r="J18" s="1157"/>
      <c r="K18" s="1152" t="s">
        <v>12</v>
      </c>
      <c r="L18" s="1153"/>
      <c r="M18" s="1154"/>
      <c r="N18" s="1155" t="s">
        <v>75</v>
      </c>
      <c r="O18" s="1157"/>
      <c r="P18" s="968"/>
      <c r="Q18" s="907"/>
      <c r="R18" s="921"/>
      <c r="AE18" s="334"/>
      <c r="AN18" s="334"/>
      <c r="AT18" s="969"/>
      <c r="AU18" s="969"/>
      <c r="AV18" s="970"/>
      <c r="CE18" s="971">
        <f>SUM(CE8:CF17)</f>
        <v>10</v>
      </c>
      <c r="CF18" s="971"/>
      <c r="CM18" s="964" t="s">
        <v>258</v>
      </c>
      <c r="CN18" s="965"/>
      <c r="CO18" s="334"/>
      <c r="CP18" s="373"/>
      <c r="CR18" s="972"/>
      <c r="CS18" s="237" t="s">
        <v>280</v>
      </c>
    </row>
    <row r="19" spans="2:97" ht="34.5" customHeight="1" thickBot="1" x14ac:dyDescent="0.25">
      <c r="B19" s="973"/>
      <c r="C19" s="948" t="s">
        <v>220</v>
      </c>
      <c r="D19" s="948" t="s">
        <v>44</v>
      </c>
      <c r="E19" s="974" t="s">
        <v>281</v>
      </c>
      <c r="F19" s="975" t="s">
        <v>109</v>
      </c>
      <c r="G19" s="976" t="s">
        <v>282</v>
      </c>
      <c r="H19" s="977" t="s">
        <v>227</v>
      </c>
      <c r="I19" s="977" t="s">
        <v>283</v>
      </c>
      <c r="J19" s="977" t="s">
        <v>285</v>
      </c>
      <c r="K19" s="977" t="s">
        <v>79</v>
      </c>
      <c r="L19" s="977" t="s">
        <v>270</v>
      </c>
      <c r="M19" s="977" t="s">
        <v>286</v>
      </c>
      <c r="N19" s="977" t="s">
        <v>117</v>
      </c>
      <c r="O19" s="977" t="s">
        <v>289</v>
      </c>
      <c r="P19" s="943"/>
      <c r="R19" s="961"/>
      <c r="AE19" s="360"/>
      <c r="AN19" s="334"/>
      <c r="AT19" s="978"/>
      <c r="AU19" s="978"/>
      <c r="AV19" s="979"/>
      <c r="CM19" s="964" t="s">
        <v>259</v>
      </c>
      <c r="CN19" s="965"/>
      <c r="CO19" s="334"/>
      <c r="CP19" s="373"/>
      <c r="CR19" s="972"/>
      <c r="CS19" s="238" t="s">
        <v>273</v>
      </c>
    </row>
    <row r="20" spans="2:97" ht="18.75" customHeight="1" thickBot="1" x14ac:dyDescent="0.25">
      <c r="B20" s="980">
        <v>1</v>
      </c>
      <c r="C20" s="981">
        <v>1</v>
      </c>
      <c r="D20" s="982"/>
      <c r="E20" s="983"/>
      <c r="F20" s="984"/>
      <c r="G20" s="985"/>
      <c r="H20" s="986"/>
      <c r="I20" s="987">
        <f>H20*2</f>
        <v>0</v>
      </c>
      <c r="J20" s="757"/>
      <c r="K20" s="988" t="str">
        <f t="shared" ref="K20:K29" si="6">IF(F20="","","3 Months")</f>
        <v/>
      </c>
      <c r="L20" s="677"/>
      <c r="M20" s="989" t="str">
        <f>IF(G20="","",IF(AND(BZ8=1,CB8=1,AT19=1,CE8=1,CG8=1),"",IF($D$8="","Input Date Above",IF(J20="","Switchover Date Required",IF(J20&gt;=$BZ$25,J20,IF(J20&lt;$BZ$25,$BZ$25))))))</f>
        <v/>
      </c>
      <c r="N20" s="990" t="str">
        <f>IF(CE8=1,"",IF(OR(H20="",H20=0),16,H20*16))</f>
        <v/>
      </c>
      <c r="O20" s="990" t="str">
        <f>IF(CE8=1,"",IF(L20="Yes",$CS$21*H20,IF(OR(H20="",H20=0),VLOOKUP($D$15,$CM$17:$CN$21,2,FALSE),VLOOKUP($D$15,$CM$17:$CN$21,2,FALSE)*H20)))</f>
        <v/>
      </c>
      <c r="P20" s="943"/>
      <c r="R20" s="991"/>
      <c r="S20" s="991"/>
      <c r="AN20" s="334"/>
      <c r="AT20" s="978"/>
      <c r="AU20" s="978"/>
      <c r="AV20" s="979"/>
      <c r="BZ20" s="992"/>
      <c r="CA20" s="992"/>
      <c r="CB20" s="992"/>
      <c r="CC20" s="992"/>
      <c r="CD20" s="992"/>
      <c r="CE20" s="992"/>
      <c r="CM20" s="605" t="s">
        <v>260</v>
      </c>
      <c r="CN20" s="649"/>
      <c r="CO20" s="334"/>
      <c r="CP20" s="373"/>
      <c r="CR20" s="235" t="s">
        <v>274</v>
      </c>
      <c r="CS20" s="226">
        <v>16.75</v>
      </c>
    </row>
    <row r="21" spans="2:97" ht="18.75" customHeight="1" thickBot="1" x14ac:dyDescent="0.25">
      <c r="B21" s="980">
        <v>2</v>
      </c>
      <c r="C21" s="981">
        <v>2</v>
      </c>
      <c r="D21" s="982"/>
      <c r="E21" s="983"/>
      <c r="F21" s="984"/>
      <c r="G21" s="985"/>
      <c r="H21" s="986"/>
      <c r="I21" s="987">
        <f t="shared" ref="I21:I29" si="7">H21*2</f>
        <v>0</v>
      </c>
      <c r="J21" s="757"/>
      <c r="K21" s="988" t="str">
        <f t="shared" si="6"/>
        <v/>
      </c>
      <c r="L21" s="677"/>
      <c r="M21" s="989" t="str">
        <f t="shared" ref="M21:M29" si="8">IF(G21="","",IF(AND(BZ9=1,CB9=1,AT20=1,CE9=1,CG9=1),"",IF($D$8="","Input Date Above",IF(J21="","Switchover Date Required",IF(J21&gt;=$BZ$25,J21,IF(J21&lt;$BZ$25,$BZ$25))))))</f>
        <v/>
      </c>
      <c r="N21" s="990" t="str">
        <f t="shared" ref="N21:N29" si="9">IF(CE9=1,"",IF(OR(H21="",H21=0),16,H21*16))</f>
        <v/>
      </c>
      <c r="O21" s="990" t="str">
        <f t="shared" ref="O21:O29" si="10">IF(CE9=1,"",IF(L21="Yes",$CS$21*H21,IF(OR(H21="",H21=0),VLOOKUP($D$15,$CM$17:$CN$21,2,FALSE),VLOOKUP($D$15,$CM$17:$CN$21,2,FALSE)*H21)))</f>
        <v/>
      </c>
      <c r="P21" s="943"/>
      <c r="Q21" s="907"/>
      <c r="R21" s="993"/>
      <c r="S21" s="334"/>
      <c r="AN21" s="334"/>
      <c r="AT21" s="978"/>
      <c r="AU21" s="978"/>
      <c r="AV21" s="979"/>
      <c r="BZ21" s="334"/>
      <c r="CA21" s="334"/>
      <c r="CB21" s="334"/>
      <c r="CC21" s="334"/>
      <c r="CD21" s="334"/>
      <c r="CE21" s="334"/>
      <c r="CM21" s="994"/>
      <c r="CN21" s="995"/>
      <c r="CR21" s="225" t="s">
        <v>275</v>
      </c>
      <c r="CS21" s="226">
        <v>33.5</v>
      </c>
    </row>
    <row r="22" spans="2:97" ht="18.75" customHeight="1" thickBot="1" x14ac:dyDescent="0.3">
      <c r="B22" s="980">
        <v>3</v>
      </c>
      <c r="C22" s="981">
        <v>3</v>
      </c>
      <c r="D22" s="982"/>
      <c r="E22" s="983"/>
      <c r="F22" s="984"/>
      <c r="G22" s="985"/>
      <c r="H22" s="986"/>
      <c r="I22" s="987">
        <f t="shared" si="7"/>
        <v>0</v>
      </c>
      <c r="J22" s="757"/>
      <c r="K22" s="988" t="str">
        <f t="shared" si="6"/>
        <v/>
      </c>
      <c r="L22" s="677"/>
      <c r="M22" s="989" t="str">
        <f t="shared" si="8"/>
        <v/>
      </c>
      <c r="N22" s="990" t="str">
        <f t="shared" si="9"/>
        <v/>
      </c>
      <c r="O22" s="990" t="str">
        <f t="shared" si="10"/>
        <v/>
      </c>
      <c r="P22" s="943"/>
      <c r="Q22" s="907"/>
      <c r="R22" s="334"/>
      <c r="S22" s="334"/>
      <c r="AN22" s="334"/>
      <c r="AT22" s="978"/>
      <c r="AU22" s="978"/>
      <c r="AV22" s="979"/>
      <c r="BZ22" s="996" t="s">
        <v>191</v>
      </c>
      <c r="CA22" s="997"/>
      <c r="CB22" s="997"/>
      <c r="CC22" s="997"/>
      <c r="CD22" s="997"/>
      <c r="CE22" s="997"/>
      <c r="CR22" s="225" t="s">
        <v>276</v>
      </c>
      <c r="CS22" s="226">
        <v>19.260000000000002</v>
      </c>
    </row>
    <row r="23" spans="2:97" ht="18.75" customHeight="1" x14ac:dyDescent="0.25">
      <c r="B23" s="980">
        <v>4</v>
      </c>
      <c r="C23" s="981">
        <v>4</v>
      </c>
      <c r="D23" s="982"/>
      <c r="E23" s="983"/>
      <c r="F23" s="984"/>
      <c r="G23" s="985"/>
      <c r="H23" s="986"/>
      <c r="I23" s="987">
        <f t="shared" si="7"/>
        <v>0</v>
      </c>
      <c r="J23" s="757"/>
      <c r="K23" s="988" t="str">
        <f t="shared" si="6"/>
        <v/>
      </c>
      <c r="L23" s="677"/>
      <c r="M23" s="989" t="str">
        <f t="shared" si="8"/>
        <v/>
      </c>
      <c r="N23" s="990" t="str">
        <f t="shared" si="9"/>
        <v/>
      </c>
      <c r="O23" s="990" t="str">
        <f t="shared" si="10"/>
        <v/>
      </c>
      <c r="P23" s="943"/>
      <c r="Q23" s="907"/>
      <c r="R23" s="334"/>
      <c r="S23" s="334"/>
      <c r="AN23" s="334"/>
      <c r="AT23" s="978"/>
      <c r="AU23" s="978"/>
      <c r="AV23" s="979"/>
      <c r="CM23" s="917" t="s">
        <v>190</v>
      </c>
      <c r="CN23" s="918"/>
      <c r="CO23" s="918"/>
      <c r="CR23" s="578"/>
      <c r="CS23" s="578"/>
    </row>
    <row r="24" spans="2:97" ht="18.75" customHeight="1" x14ac:dyDescent="0.2">
      <c r="B24" s="980">
        <v>5</v>
      </c>
      <c r="C24" s="981">
        <v>5</v>
      </c>
      <c r="D24" s="982"/>
      <c r="E24" s="983"/>
      <c r="F24" s="984"/>
      <c r="G24" s="985"/>
      <c r="H24" s="986"/>
      <c r="I24" s="987">
        <f t="shared" si="7"/>
        <v>0</v>
      </c>
      <c r="J24" s="757"/>
      <c r="K24" s="988" t="str">
        <f t="shared" si="6"/>
        <v/>
      </c>
      <c r="L24" s="677"/>
      <c r="M24" s="989" t="str">
        <f t="shared" si="8"/>
        <v/>
      </c>
      <c r="N24" s="990" t="str">
        <f t="shared" si="9"/>
        <v/>
      </c>
      <c r="O24" s="990" t="str">
        <f t="shared" si="10"/>
        <v/>
      </c>
      <c r="P24" s="943"/>
      <c r="Q24" s="907"/>
      <c r="R24" s="334"/>
      <c r="S24" s="334"/>
      <c r="AN24" s="334"/>
      <c r="AT24" s="978"/>
      <c r="AU24" s="978"/>
      <c r="AV24" s="979"/>
      <c r="CR24" s="229" t="s">
        <v>279</v>
      </c>
      <c r="CS24" s="578"/>
    </row>
    <row r="25" spans="2:97" ht="18.75" customHeight="1" x14ac:dyDescent="0.2">
      <c r="B25" s="980">
        <v>6</v>
      </c>
      <c r="C25" s="981">
        <v>6</v>
      </c>
      <c r="D25" s="982"/>
      <c r="E25" s="983"/>
      <c r="F25" s="984"/>
      <c r="G25" s="985"/>
      <c r="H25" s="986"/>
      <c r="I25" s="987">
        <f t="shared" si="7"/>
        <v>0</v>
      </c>
      <c r="J25" s="757"/>
      <c r="K25" s="988" t="str">
        <f t="shared" si="6"/>
        <v/>
      </c>
      <c r="L25" s="677"/>
      <c r="M25" s="989" t="str">
        <f t="shared" si="8"/>
        <v/>
      </c>
      <c r="N25" s="990" t="str">
        <f t="shared" si="9"/>
        <v/>
      </c>
      <c r="O25" s="990" t="str">
        <f t="shared" si="10"/>
        <v/>
      </c>
      <c r="P25" s="943"/>
      <c r="Q25" s="907"/>
      <c r="R25" s="334"/>
      <c r="S25" s="334"/>
      <c r="AN25" s="334"/>
      <c r="AT25" s="978"/>
      <c r="AU25" s="978"/>
      <c r="AV25" s="979"/>
      <c r="BZ25" s="998">
        <f>WORKDAY(D8,15)</f>
        <v>20</v>
      </c>
      <c r="CM25" s="999" t="s">
        <v>23</v>
      </c>
      <c r="CN25" s="1000" t="s">
        <v>141</v>
      </c>
    </row>
    <row r="26" spans="2:97" ht="18.75" customHeight="1" x14ac:dyDescent="0.2">
      <c r="B26" s="980">
        <v>7</v>
      </c>
      <c r="C26" s="981">
        <v>7</v>
      </c>
      <c r="D26" s="982"/>
      <c r="E26" s="983"/>
      <c r="F26" s="984"/>
      <c r="G26" s="985"/>
      <c r="H26" s="986"/>
      <c r="I26" s="987">
        <f t="shared" si="7"/>
        <v>0</v>
      </c>
      <c r="J26" s="757"/>
      <c r="K26" s="988" t="str">
        <f t="shared" si="6"/>
        <v/>
      </c>
      <c r="L26" s="677"/>
      <c r="M26" s="989" t="str">
        <f t="shared" si="8"/>
        <v/>
      </c>
      <c r="N26" s="990" t="str">
        <f t="shared" si="9"/>
        <v/>
      </c>
      <c r="O26" s="990" t="str">
        <f t="shared" si="10"/>
        <v/>
      </c>
      <c r="P26" s="943"/>
      <c r="Q26" s="907"/>
      <c r="R26" s="334"/>
      <c r="S26" s="334"/>
      <c r="AN26" s="334"/>
      <c r="AT26" s="978"/>
      <c r="AU26" s="978"/>
      <c r="AV26" s="979"/>
      <c r="CM26" s="999" t="s">
        <v>24</v>
      </c>
      <c r="CN26" s="1001">
        <f>18/12</f>
        <v>1.5</v>
      </c>
    </row>
    <row r="27" spans="2:97" ht="18.75" customHeight="1" x14ac:dyDescent="0.2">
      <c r="B27" s="980">
        <v>8</v>
      </c>
      <c r="C27" s="981">
        <v>8</v>
      </c>
      <c r="D27" s="982"/>
      <c r="E27" s="983"/>
      <c r="F27" s="984"/>
      <c r="G27" s="985"/>
      <c r="H27" s="986"/>
      <c r="I27" s="987">
        <f t="shared" si="7"/>
        <v>0</v>
      </c>
      <c r="J27" s="757"/>
      <c r="K27" s="988" t="str">
        <f t="shared" si="6"/>
        <v/>
      </c>
      <c r="L27" s="677"/>
      <c r="M27" s="989" t="str">
        <f t="shared" si="8"/>
        <v/>
      </c>
      <c r="N27" s="990" t="str">
        <f t="shared" si="9"/>
        <v/>
      </c>
      <c r="O27" s="990" t="str">
        <f t="shared" si="10"/>
        <v/>
      </c>
      <c r="P27" s="943"/>
      <c r="Q27" s="907"/>
      <c r="R27" s="334"/>
      <c r="S27" s="334"/>
      <c r="AN27" s="334"/>
      <c r="AT27" s="978"/>
      <c r="AU27" s="978"/>
      <c r="AV27" s="979"/>
      <c r="CM27" s="999" t="s">
        <v>25</v>
      </c>
      <c r="CN27" s="965">
        <f>18/12</f>
        <v>1.5</v>
      </c>
    </row>
    <row r="28" spans="2:97" ht="18.75" customHeight="1" x14ac:dyDescent="0.2">
      <c r="B28" s="980">
        <v>9</v>
      </c>
      <c r="C28" s="981">
        <v>9</v>
      </c>
      <c r="D28" s="982"/>
      <c r="E28" s="983"/>
      <c r="F28" s="984"/>
      <c r="G28" s="985"/>
      <c r="H28" s="986"/>
      <c r="I28" s="987">
        <f t="shared" si="7"/>
        <v>0</v>
      </c>
      <c r="J28" s="757"/>
      <c r="K28" s="988" t="str">
        <f t="shared" si="6"/>
        <v/>
      </c>
      <c r="L28" s="677"/>
      <c r="M28" s="989" t="str">
        <f t="shared" si="8"/>
        <v/>
      </c>
      <c r="N28" s="990" t="str">
        <f t="shared" si="9"/>
        <v/>
      </c>
      <c r="O28" s="990" t="str">
        <f t="shared" si="10"/>
        <v/>
      </c>
      <c r="P28" s="943"/>
      <c r="Q28" s="907"/>
      <c r="R28" s="334"/>
      <c r="S28" s="334"/>
      <c r="AN28" s="334"/>
      <c r="AT28" s="978"/>
      <c r="AU28" s="978"/>
      <c r="AV28" s="979"/>
      <c r="BZ28" s="1002"/>
      <c r="CA28" s="1002"/>
      <c r="CB28" s="1002"/>
      <c r="CC28" s="1002"/>
      <c r="CD28" s="1003"/>
      <c r="CE28" s="1004"/>
      <c r="CM28" s="999" t="s">
        <v>26</v>
      </c>
      <c r="CN28" s="1000" t="s">
        <v>141</v>
      </c>
    </row>
    <row r="29" spans="2:97" ht="18.75" customHeight="1" x14ac:dyDescent="0.25">
      <c r="B29" s="980">
        <v>10</v>
      </c>
      <c r="C29" s="981">
        <v>10</v>
      </c>
      <c r="D29" s="982"/>
      <c r="E29" s="983"/>
      <c r="F29" s="984"/>
      <c r="G29" s="985"/>
      <c r="H29" s="986"/>
      <c r="I29" s="987">
        <f t="shared" si="7"/>
        <v>0</v>
      </c>
      <c r="J29" s="757"/>
      <c r="K29" s="988" t="str">
        <f t="shared" si="6"/>
        <v/>
      </c>
      <c r="L29" s="677"/>
      <c r="M29" s="989" t="str">
        <f t="shared" si="8"/>
        <v/>
      </c>
      <c r="N29" s="990" t="str">
        <f t="shared" si="9"/>
        <v/>
      </c>
      <c r="O29" s="990" t="str">
        <f t="shared" si="10"/>
        <v/>
      </c>
      <c r="P29" s="943"/>
      <c r="Q29" s="907"/>
      <c r="R29" s="334"/>
      <c r="S29" s="334"/>
      <c r="AN29" s="334"/>
      <c r="AO29" s="1005"/>
      <c r="AP29" s="1005"/>
      <c r="AQ29" s="978"/>
      <c r="AR29" s="978"/>
      <c r="AS29" s="978"/>
      <c r="AT29" s="978"/>
      <c r="AU29" s="978"/>
      <c r="AV29" s="1006"/>
      <c r="BB29" s="1007"/>
      <c r="BZ29" s="996" t="s">
        <v>192</v>
      </c>
      <c r="CA29" s="997"/>
      <c r="CB29" s="997"/>
      <c r="CC29" s="997"/>
      <c r="CD29" s="997"/>
      <c r="CE29" s="997"/>
      <c r="CM29" s="1008" t="s">
        <v>102</v>
      </c>
      <c r="CN29" s="532" t="s">
        <v>141</v>
      </c>
    </row>
    <row r="30" spans="2:97" ht="3.75" customHeight="1" x14ac:dyDescent="0.2">
      <c r="B30" s="1009"/>
      <c r="C30" s="334"/>
      <c r="E30" s="334"/>
      <c r="F30" s="334"/>
      <c r="G30" s="334"/>
      <c r="H30" s="334"/>
      <c r="I30" s="334"/>
      <c r="J30" s="334"/>
      <c r="K30" s="334">
        <v>4</v>
      </c>
      <c r="L30" s="334"/>
      <c r="M30" s="334"/>
      <c r="N30" s="1010"/>
      <c r="O30" s="1010"/>
      <c r="P30" s="943"/>
      <c r="Q30" s="907"/>
      <c r="R30" s="334"/>
      <c r="S30" s="334"/>
    </row>
    <row r="31" spans="2:97" ht="15" x14ac:dyDescent="0.25">
      <c r="B31" s="1009"/>
      <c r="C31" s="334"/>
      <c r="E31" s="334"/>
      <c r="F31" s="334"/>
      <c r="G31" s="334"/>
      <c r="H31" s="334"/>
      <c r="I31" s="334"/>
      <c r="J31" s="334"/>
      <c r="K31" s="334"/>
      <c r="L31" s="334"/>
      <c r="M31" s="1158" t="s">
        <v>68</v>
      </c>
      <c r="N31" s="1301" t="str">
        <f>IF(CE18=10,"",SUM(N20:N29))</f>
        <v/>
      </c>
      <c r="O31" s="1301" t="str">
        <f>IF(CE18=10,"",SUM(O20:O29))</f>
        <v/>
      </c>
      <c r="P31" s="943"/>
      <c r="Q31" s="907"/>
      <c r="R31" s="334"/>
      <c r="S31" s="334"/>
    </row>
    <row r="32" spans="2:97" ht="14.25" customHeight="1" thickBot="1" x14ac:dyDescent="0.25">
      <c r="B32" s="1011"/>
      <c r="C32" s="711"/>
      <c r="D32" s="711"/>
      <c r="E32" s="711"/>
      <c r="F32" s="711"/>
      <c r="G32" s="711"/>
      <c r="H32" s="711"/>
      <c r="I32" s="711"/>
      <c r="J32" s="711"/>
      <c r="K32" s="711"/>
      <c r="L32" s="711"/>
      <c r="M32" s="711"/>
      <c r="N32" s="711"/>
      <c r="O32" s="711"/>
      <c r="P32" s="1012"/>
      <c r="Q32" s="907"/>
      <c r="R32" s="334"/>
      <c r="S32" s="334"/>
      <c r="BZ32" s="1013" t="s">
        <v>4</v>
      </c>
      <c r="CA32" s="924" t="s">
        <v>13</v>
      </c>
      <c r="CB32" s="925"/>
      <c r="CC32" s="1014" t="s">
        <v>109</v>
      </c>
      <c r="CD32" s="1015" t="s">
        <v>79</v>
      </c>
      <c r="CE32" s="1016" t="s">
        <v>94</v>
      </c>
      <c r="CF32" s="1017"/>
      <c r="CG32" s="1016" t="s">
        <v>15</v>
      </c>
      <c r="CH32" s="1017"/>
      <c r="CI32" s="1018" t="s">
        <v>16</v>
      </c>
      <c r="CJ32" s="1019"/>
    </row>
    <row r="33" spans="2:93" ht="18.75" thickTop="1" x14ac:dyDescent="0.25">
      <c r="BZ33" s="1020">
        <f t="shared" ref="BZ33:CA39" si="11">IF(D20="",1,2)</f>
        <v>1</v>
      </c>
      <c r="CA33" s="1021">
        <f t="shared" si="11"/>
        <v>1</v>
      </c>
      <c r="CB33" s="1022"/>
      <c r="CC33" s="1023">
        <f t="shared" ref="CC33:CC39" si="12">IF(F20="",1,2)</f>
        <v>1</v>
      </c>
      <c r="CD33" s="1024">
        <f t="shared" ref="CD33:CD39" si="13">IF(K20="",1,2)</f>
        <v>1</v>
      </c>
      <c r="CE33" s="1025">
        <f t="shared" ref="CE33:CE39" si="14">IF(G20="",1,2)</f>
        <v>1</v>
      </c>
      <c r="CF33" s="1026"/>
      <c r="CG33" s="1027">
        <f t="shared" ref="CG33:CG39" si="15">IF(J20="",1,2)</f>
        <v>1</v>
      </c>
      <c r="CH33" s="1028"/>
      <c r="CI33" s="1029">
        <f t="shared" ref="CI33:CI39" si="16">IF(M20="",1,2)</f>
        <v>1</v>
      </c>
      <c r="CJ33" s="1030"/>
      <c r="CK33" s="531">
        <f>SUM(BZ33:CJ33)</f>
        <v>7</v>
      </c>
      <c r="CM33" s="521" t="s">
        <v>182</v>
      </c>
      <c r="CN33" s="522"/>
      <c r="CO33" s="1031"/>
    </row>
    <row r="34" spans="2:93" ht="17.25" hidden="1" customHeight="1" thickBot="1" x14ac:dyDescent="0.25">
      <c r="BZ34" s="1020">
        <f t="shared" si="11"/>
        <v>1</v>
      </c>
      <c r="CA34" s="1021">
        <f t="shared" si="11"/>
        <v>1</v>
      </c>
      <c r="CB34" s="1022"/>
      <c r="CC34" s="1023">
        <f t="shared" si="12"/>
        <v>1</v>
      </c>
      <c r="CD34" s="1024">
        <f t="shared" si="13"/>
        <v>1</v>
      </c>
      <c r="CE34" s="1025">
        <f t="shared" si="14"/>
        <v>1</v>
      </c>
      <c r="CF34" s="1026"/>
      <c r="CG34" s="1027">
        <f t="shared" si="15"/>
        <v>1</v>
      </c>
      <c r="CH34" s="1028"/>
      <c r="CI34" s="1029">
        <f t="shared" si="16"/>
        <v>1</v>
      </c>
      <c r="CJ34" s="1030"/>
      <c r="CK34" s="531">
        <f t="shared" ref="CK34:CK39" si="17">SUM(BZ34:CJ34)</f>
        <v>7</v>
      </c>
      <c r="CM34" s="1032" t="s">
        <v>169</v>
      </c>
      <c r="CN34" s="1033"/>
      <c r="CO34" s="1034"/>
    </row>
    <row r="35" spans="2:93" ht="9.75" hidden="1" customHeight="1" thickTop="1" x14ac:dyDescent="0.2">
      <c r="B35" s="480"/>
      <c r="C35" s="481"/>
      <c r="D35" s="481"/>
      <c r="E35" s="481"/>
      <c r="F35" s="481"/>
      <c r="G35" s="481"/>
      <c r="H35" s="481"/>
      <c r="I35" s="481"/>
      <c r="J35" s="481"/>
      <c r="K35" s="481"/>
      <c r="L35" s="481"/>
      <c r="M35" s="481"/>
      <c r="N35" s="481"/>
      <c r="O35" s="481"/>
      <c r="P35" s="481"/>
      <c r="Q35" s="1035"/>
      <c r="R35" s="481"/>
      <c r="S35" s="481"/>
      <c r="T35" s="481"/>
      <c r="U35" s="1036"/>
      <c r="BZ35" s="1020">
        <f t="shared" si="11"/>
        <v>1</v>
      </c>
      <c r="CA35" s="1037">
        <f t="shared" si="11"/>
        <v>1</v>
      </c>
      <c r="CB35" s="1038"/>
      <c r="CC35" s="1023">
        <f t="shared" si="12"/>
        <v>1</v>
      </c>
      <c r="CD35" s="1024">
        <f t="shared" si="13"/>
        <v>1</v>
      </c>
      <c r="CE35" s="1039">
        <f t="shared" si="14"/>
        <v>1</v>
      </c>
      <c r="CF35" s="1040"/>
      <c r="CG35" s="1041">
        <f t="shared" si="15"/>
        <v>1</v>
      </c>
      <c r="CH35" s="1042"/>
      <c r="CI35" s="439">
        <f t="shared" si="16"/>
        <v>1</v>
      </c>
      <c r="CJ35" s="1043"/>
      <c r="CK35" s="531">
        <f t="shared" si="17"/>
        <v>7</v>
      </c>
      <c r="CM35" s="1032" t="s">
        <v>170</v>
      </c>
      <c r="CN35" s="1033"/>
      <c r="CO35" s="1034"/>
    </row>
    <row r="36" spans="2:93" ht="6" hidden="1" customHeight="1" x14ac:dyDescent="0.2">
      <c r="B36" s="485"/>
      <c r="C36" s="486"/>
      <c r="D36" s="486"/>
      <c r="E36" s="486"/>
      <c r="F36" s="486"/>
      <c r="G36" s="486"/>
      <c r="H36" s="486"/>
      <c r="I36" s="486"/>
      <c r="J36" s="486"/>
      <c r="K36" s="486"/>
      <c r="L36" s="486"/>
      <c r="M36" s="486"/>
      <c r="N36" s="486"/>
      <c r="O36" s="486"/>
      <c r="P36" s="486"/>
      <c r="Q36" s="1044"/>
      <c r="R36" s="486"/>
      <c r="S36" s="486"/>
      <c r="T36" s="486"/>
      <c r="U36" s="1045"/>
      <c r="BZ36" s="1020">
        <f t="shared" si="11"/>
        <v>1</v>
      </c>
      <c r="CA36" s="1037">
        <f t="shared" si="11"/>
        <v>1</v>
      </c>
      <c r="CB36" s="1038"/>
      <c r="CC36" s="1023">
        <f t="shared" si="12"/>
        <v>1</v>
      </c>
      <c r="CD36" s="1024">
        <f t="shared" si="13"/>
        <v>1</v>
      </c>
      <c r="CE36" s="1039">
        <f t="shared" si="14"/>
        <v>1</v>
      </c>
      <c r="CF36" s="1040"/>
      <c r="CG36" s="1041">
        <f t="shared" si="15"/>
        <v>1</v>
      </c>
      <c r="CH36" s="1042"/>
      <c r="CI36" s="439">
        <f t="shared" si="16"/>
        <v>1</v>
      </c>
      <c r="CJ36" s="1043"/>
      <c r="CK36" s="531">
        <f t="shared" si="17"/>
        <v>7</v>
      </c>
      <c r="CM36" s="1032" t="s">
        <v>171</v>
      </c>
    </row>
    <row r="37" spans="2:93" ht="15.75" hidden="1" customHeight="1" x14ac:dyDescent="0.2">
      <c r="B37" s="485"/>
      <c r="C37" s="1046" t="s">
        <v>27</v>
      </c>
      <c r="D37" s="1047"/>
      <c r="E37" s="1047"/>
      <c r="F37" s="1047"/>
      <c r="G37" s="1047"/>
      <c r="H37" s="1047"/>
      <c r="I37" s="1047"/>
      <c r="J37" s="1047"/>
      <c r="K37" s="1047"/>
      <c r="L37" s="1047"/>
      <c r="M37" s="1047"/>
      <c r="N37" s="1047"/>
      <c r="O37" s="1047"/>
      <c r="P37" s="1047"/>
      <c r="Q37" s="1047"/>
      <c r="R37" s="1047"/>
      <c r="S37" s="1047"/>
      <c r="T37" s="1048"/>
      <c r="U37" s="1045"/>
      <c r="BZ37" s="1020">
        <f t="shared" si="11"/>
        <v>1</v>
      </c>
      <c r="CA37" s="1037">
        <f t="shared" si="11"/>
        <v>1</v>
      </c>
      <c r="CB37" s="1038"/>
      <c r="CC37" s="1023">
        <f t="shared" si="12"/>
        <v>1</v>
      </c>
      <c r="CD37" s="1024">
        <f t="shared" si="13"/>
        <v>1</v>
      </c>
      <c r="CE37" s="1039">
        <f t="shared" si="14"/>
        <v>1</v>
      </c>
      <c r="CF37" s="1040"/>
      <c r="CG37" s="1041">
        <f t="shared" si="15"/>
        <v>1</v>
      </c>
      <c r="CH37" s="1042"/>
      <c r="CI37" s="439">
        <f t="shared" si="16"/>
        <v>1</v>
      </c>
      <c r="CJ37" s="1043"/>
      <c r="CK37" s="531">
        <f t="shared" si="17"/>
        <v>7</v>
      </c>
    </row>
    <row r="38" spans="2:93" ht="3.75" hidden="1" customHeight="1" x14ac:dyDescent="0.2">
      <c r="B38" s="485"/>
      <c r="C38" s="486"/>
      <c r="D38" s="486"/>
      <c r="E38" s="486"/>
      <c r="F38" s="1049"/>
      <c r="G38" s="1049"/>
      <c r="H38" s="1049"/>
      <c r="I38" s="1049"/>
      <c r="J38" s="1049"/>
      <c r="K38" s="1049"/>
      <c r="L38" s="1049"/>
      <c r="M38" s="1049"/>
      <c r="N38" s="486"/>
      <c r="O38" s="486"/>
      <c r="P38" s="486"/>
      <c r="Q38" s="1044"/>
      <c r="R38" s="486"/>
      <c r="S38" s="486"/>
      <c r="T38" s="486"/>
      <c r="U38" s="1045"/>
      <c r="BZ38" s="1020">
        <f t="shared" si="11"/>
        <v>1</v>
      </c>
      <c r="CA38" s="1037">
        <f t="shared" si="11"/>
        <v>1</v>
      </c>
      <c r="CB38" s="1038"/>
      <c r="CC38" s="1023">
        <f t="shared" si="12"/>
        <v>1</v>
      </c>
      <c r="CD38" s="1024">
        <f t="shared" si="13"/>
        <v>1</v>
      </c>
      <c r="CE38" s="1039">
        <f t="shared" si="14"/>
        <v>1</v>
      </c>
      <c r="CF38" s="1040"/>
      <c r="CG38" s="1041">
        <f t="shared" si="15"/>
        <v>1</v>
      </c>
      <c r="CH38" s="1042"/>
      <c r="CI38" s="439">
        <f t="shared" si="16"/>
        <v>1</v>
      </c>
      <c r="CJ38" s="1043"/>
      <c r="CK38" s="531">
        <f t="shared" si="17"/>
        <v>7</v>
      </c>
    </row>
    <row r="39" spans="2:93" ht="36" hidden="1" customHeight="1" x14ac:dyDescent="0.2">
      <c r="B39" s="1050"/>
      <c r="C39" s="1051" t="s">
        <v>220</v>
      </c>
      <c r="D39" s="1051" t="s">
        <v>94</v>
      </c>
      <c r="E39" s="1052" t="s">
        <v>189</v>
      </c>
      <c r="F39" s="1052" t="s">
        <v>14</v>
      </c>
      <c r="G39" s="1052" t="s">
        <v>18</v>
      </c>
      <c r="H39" s="1053" t="s">
        <v>17</v>
      </c>
      <c r="I39" s="1053"/>
      <c r="J39" s="1054" t="s">
        <v>111</v>
      </c>
      <c r="K39" s="1054" t="s">
        <v>110</v>
      </c>
      <c r="L39" s="1052"/>
      <c r="M39" s="1052" t="s">
        <v>134</v>
      </c>
      <c r="N39" s="1055" t="s">
        <v>224</v>
      </c>
      <c r="O39" s="1056"/>
      <c r="P39" s="1057"/>
      <c r="Q39" s="1058" t="s">
        <v>157</v>
      </c>
      <c r="R39" s="1059" t="s">
        <v>152</v>
      </c>
      <c r="S39" s="1060" t="s">
        <v>145</v>
      </c>
      <c r="T39" s="1060" t="s">
        <v>172</v>
      </c>
      <c r="U39" s="1045"/>
      <c r="AM39" s="334"/>
      <c r="AN39" s="334"/>
      <c r="AO39" s="1061"/>
      <c r="AP39" s="1061"/>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Z39" s="1020">
        <f t="shared" si="11"/>
        <v>1</v>
      </c>
      <c r="CA39" s="1037">
        <f t="shared" si="11"/>
        <v>1</v>
      </c>
      <c r="CB39" s="1038"/>
      <c r="CC39" s="1023">
        <f t="shared" si="12"/>
        <v>1</v>
      </c>
      <c r="CD39" s="1024">
        <f t="shared" si="13"/>
        <v>1</v>
      </c>
      <c r="CE39" s="1039">
        <f t="shared" si="14"/>
        <v>1</v>
      </c>
      <c r="CF39" s="1040"/>
      <c r="CG39" s="1041">
        <f t="shared" si="15"/>
        <v>1</v>
      </c>
      <c r="CH39" s="1042"/>
      <c r="CI39" s="439">
        <f t="shared" si="16"/>
        <v>1</v>
      </c>
      <c r="CJ39" s="1043"/>
      <c r="CK39" s="531">
        <f t="shared" si="17"/>
        <v>7</v>
      </c>
    </row>
    <row r="40" spans="2:93" hidden="1" x14ac:dyDescent="0.2">
      <c r="B40" s="1050">
        <v>1</v>
      </c>
      <c r="C40" s="1062">
        <f>C20</f>
        <v>1</v>
      </c>
      <c r="D40" s="752"/>
      <c r="E40" s="1063"/>
      <c r="F40" s="1064"/>
      <c r="G40" s="1064"/>
      <c r="H40" s="1065"/>
      <c r="I40" s="1066"/>
      <c r="J40" s="1067"/>
      <c r="K40" s="1067"/>
      <c r="L40" s="1068"/>
      <c r="M40" s="1069"/>
      <c r="N40" s="1070"/>
      <c r="O40" s="1071"/>
      <c r="P40" s="1072"/>
      <c r="Q40" s="1064"/>
      <c r="R40" s="1064"/>
      <c r="S40" s="1067"/>
      <c r="T40" s="1067"/>
      <c r="U40" s="1045"/>
      <c r="AM40" s="334"/>
      <c r="AN40" s="334"/>
      <c r="AO40" s="1073"/>
      <c r="AP40" s="107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row>
    <row r="41" spans="2:93" hidden="1" x14ac:dyDescent="0.2">
      <c r="B41" s="1050" t="s">
        <v>193</v>
      </c>
      <c r="C41" s="1075"/>
      <c r="D41" s="752"/>
      <c r="E41" s="1076"/>
      <c r="F41" s="1077"/>
      <c r="G41" s="1077"/>
      <c r="H41" s="1078"/>
      <c r="I41" s="1079"/>
      <c r="J41" s="1080"/>
      <c r="K41" s="1080"/>
      <c r="L41" s="1081"/>
      <c r="M41" s="1082"/>
      <c r="N41" s="1083"/>
      <c r="O41" s="1084"/>
      <c r="P41" s="1085"/>
      <c r="Q41" s="1077"/>
      <c r="R41" s="1077"/>
      <c r="S41" s="1080"/>
      <c r="T41" s="1080"/>
      <c r="U41" s="1045"/>
      <c r="AM41" s="334"/>
      <c r="AN41" s="334"/>
      <c r="AO41" s="1073"/>
      <c r="AP41" s="107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row>
    <row r="42" spans="2:93" hidden="1" x14ac:dyDescent="0.2">
      <c r="B42" s="1050">
        <v>2</v>
      </c>
      <c r="C42" s="1062">
        <f>C21</f>
        <v>2</v>
      </c>
      <c r="D42" s="752"/>
      <c r="E42" s="1063"/>
      <c r="F42" s="1064"/>
      <c r="G42" s="1064"/>
      <c r="H42" s="1065"/>
      <c r="I42" s="1066"/>
      <c r="J42" s="1067"/>
      <c r="K42" s="1067"/>
      <c r="L42" s="1068"/>
      <c r="M42" s="1069"/>
      <c r="N42" s="1070"/>
      <c r="O42" s="1071"/>
      <c r="P42" s="1072"/>
      <c r="Q42" s="1064"/>
      <c r="R42" s="1064"/>
      <c r="S42" s="1067"/>
      <c r="T42" s="1067"/>
      <c r="U42" s="1045"/>
      <c r="AM42" s="334"/>
      <c r="AN42" s="334"/>
      <c r="AO42" s="1073"/>
      <c r="AP42" s="1074"/>
      <c r="AQ42" s="334"/>
      <c r="AR42" s="1086"/>
      <c r="AS42" s="1086"/>
      <c r="BB42" s="334"/>
      <c r="BC42" s="334"/>
      <c r="BD42" s="334"/>
      <c r="BE42" s="334"/>
      <c r="BF42" s="334"/>
      <c r="BG42" s="334"/>
      <c r="BH42" s="334"/>
      <c r="BI42" s="334"/>
      <c r="BJ42" s="334"/>
      <c r="BK42" s="334"/>
      <c r="BL42" s="334"/>
      <c r="BM42" s="334"/>
      <c r="BN42" s="334"/>
    </row>
    <row r="43" spans="2:93" hidden="1" x14ac:dyDescent="0.2">
      <c r="B43" s="1050" t="s">
        <v>194</v>
      </c>
      <c r="C43" s="1075"/>
      <c r="D43" s="752"/>
      <c r="E43" s="1076"/>
      <c r="F43" s="1077"/>
      <c r="G43" s="1077"/>
      <c r="H43" s="1078"/>
      <c r="I43" s="1079"/>
      <c r="J43" s="1080"/>
      <c r="K43" s="1080"/>
      <c r="L43" s="1081"/>
      <c r="M43" s="1082"/>
      <c r="N43" s="1083"/>
      <c r="O43" s="1084"/>
      <c r="P43" s="1085"/>
      <c r="Q43" s="1077"/>
      <c r="R43" s="1077"/>
      <c r="S43" s="1080"/>
      <c r="T43" s="1080"/>
      <c r="U43" s="1045"/>
      <c r="AM43" s="334"/>
      <c r="AN43" s="334"/>
      <c r="AO43" s="1073"/>
      <c r="AP43" s="1074"/>
      <c r="AQ43" s="334"/>
      <c r="AR43" s="1087"/>
      <c r="AS43" s="1087"/>
      <c r="BB43" s="334"/>
      <c r="BC43" s="334"/>
      <c r="BD43" s="334"/>
      <c r="BE43" s="334"/>
      <c r="BF43" s="334"/>
      <c r="BG43" s="334"/>
      <c r="BH43" s="334"/>
      <c r="BI43" s="334"/>
      <c r="BJ43" s="334"/>
      <c r="BK43" s="334"/>
      <c r="BL43" s="334"/>
      <c r="BM43" s="334"/>
      <c r="BN43" s="334"/>
    </row>
    <row r="44" spans="2:93" hidden="1" x14ac:dyDescent="0.2">
      <c r="B44" s="1050">
        <v>3</v>
      </c>
      <c r="C44" s="1062">
        <f>C22</f>
        <v>3</v>
      </c>
      <c r="D44" s="752"/>
      <c r="E44" s="1063"/>
      <c r="F44" s="1064"/>
      <c r="G44" s="1064"/>
      <c r="H44" s="1065"/>
      <c r="I44" s="1066"/>
      <c r="J44" s="1067"/>
      <c r="K44" s="1067"/>
      <c r="L44" s="1068"/>
      <c r="M44" s="1069"/>
      <c r="N44" s="1070"/>
      <c r="O44" s="1071"/>
      <c r="P44" s="1072"/>
      <c r="Q44" s="1064"/>
      <c r="R44" s="1064"/>
      <c r="S44" s="1067"/>
      <c r="T44" s="1067"/>
      <c r="U44" s="1045"/>
      <c r="AM44" s="334"/>
      <c r="AN44" s="334"/>
      <c r="AO44" s="1073"/>
      <c r="AP44" s="1074"/>
      <c r="AQ44" s="334"/>
      <c r="AR44" s="1087"/>
      <c r="AS44" s="1087"/>
      <c r="BB44" s="334"/>
      <c r="BC44" s="334"/>
      <c r="BD44" s="334"/>
      <c r="BE44" s="334"/>
      <c r="BF44" s="334"/>
      <c r="BG44" s="334"/>
      <c r="BH44" s="334"/>
      <c r="BI44" s="334"/>
      <c r="BJ44" s="334"/>
      <c r="BK44" s="334"/>
      <c r="BL44" s="334"/>
      <c r="BM44" s="334"/>
      <c r="BN44" s="334"/>
    </row>
    <row r="45" spans="2:93" hidden="1" x14ac:dyDescent="0.2">
      <c r="B45" s="1050" t="s">
        <v>203</v>
      </c>
      <c r="C45" s="1075"/>
      <c r="D45" s="752"/>
      <c r="E45" s="1076"/>
      <c r="F45" s="1077"/>
      <c r="G45" s="1077"/>
      <c r="H45" s="1078"/>
      <c r="I45" s="1079"/>
      <c r="J45" s="1080"/>
      <c r="K45" s="1080"/>
      <c r="L45" s="1081"/>
      <c r="M45" s="1082"/>
      <c r="N45" s="1083"/>
      <c r="O45" s="1084"/>
      <c r="P45" s="1085"/>
      <c r="Q45" s="1077"/>
      <c r="R45" s="1077"/>
      <c r="S45" s="1080"/>
      <c r="T45" s="1080"/>
      <c r="U45" s="1045"/>
      <c r="AM45" s="334"/>
      <c r="AN45" s="334"/>
      <c r="AO45" s="1073"/>
      <c r="AP45" s="1074"/>
      <c r="AQ45" s="334"/>
      <c r="AR45" s="1087"/>
      <c r="AS45" s="1087"/>
      <c r="BB45" s="334"/>
      <c r="BC45" s="334"/>
      <c r="BD45" s="334"/>
      <c r="BE45" s="334"/>
      <c r="BF45" s="334"/>
      <c r="BG45" s="334"/>
      <c r="BH45" s="334"/>
      <c r="BI45" s="334"/>
      <c r="BJ45" s="334"/>
      <c r="BK45" s="334"/>
      <c r="BL45" s="334"/>
      <c r="BM45" s="334"/>
      <c r="BN45" s="334"/>
    </row>
    <row r="46" spans="2:93" hidden="1" x14ac:dyDescent="0.2">
      <c r="B46" s="1050">
        <v>4</v>
      </c>
      <c r="C46" s="1062">
        <f>C23</f>
        <v>4</v>
      </c>
      <c r="D46" s="752"/>
      <c r="E46" s="1063"/>
      <c r="F46" s="1064"/>
      <c r="G46" s="1064"/>
      <c r="H46" s="1065"/>
      <c r="I46" s="1066"/>
      <c r="J46" s="1067"/>
      <c r="K46" s="1067"/>
      <c r="L46" s="1068"/>
      <c r="M46" s="1069"/>
      <c r="N46" s="1070"/>
      <c r="O46" s="1071"/>
      <c r="P46" s="1072"/>
      <c r="Q46" s="1064"/>
      <c r="R46" s="1064"/>
      <c r="S46" s="1067"/>
      <c r="T46" s="1067"/>
      <c r="U46" s="1045"/>
      <c r="AM46" s="334"/>
      <c r="AN46" s="334"/>
      <c r="AO46" s="1073"/>
      <c r="AP46" s="107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Z46" s="1020">
        <f t="shared" ref="BZ46:CA48" si="18">IF(D27="",1,2)</f>
        <v>1</v>
      </c>
      <c r="CA46" s="1037">
        <f t="shared" si="18"/>
        <v>1</v>
      </c>
      <c r="CB46" s="1038"/>
      <c r="CC46" s="1023">
        <f>IF(F27="",1,2)</f>
        <v>1</v>
      </c>
      <c r="CD46" s="1024">
        <f>IF(K27="",1,2)</f>
        <v>1</v>
      </c>
      <c r="CE46" s="1039">
        <f>IF(G27="",1,2)</f>
        <v>1</v>
      </c>
      <c r="CF46" s="1040"/>
      <c r="CG46" s="1041">
        <f>IF(J27="",1,2)</f>
        <v>1</v>
      </c>
      <c r="CH46" s="1042"/>
      <c r="CI46" s="439">
        <f>IF(M27="",1,2)</f>
        <v>1</v>
      </c>
      <c r="CJ46" s="1043"/>
      <c r="CK46" s="531">
        <f>SUM(BZ46:CJ46)</f>
        <v>7</v>
      </c>
    </row>
    <row r="47" spans="2:93" hidden="1" x14ac:dyDescent="0.2">
      <c r="B47" s="1050" t="s">
        <v>195</v>
      </c>
      <c r="C47" s="1075"/>
      <c r="D47" s="752"/>
      <c r="E47" s="1076"/>
      <c r="F47" s="1077"/>
      <c r="G47" s="1077"/>
      <c r="H47" s="1078"/>
      <c r="I47" s="1079"/>
      <c r="J47" s="1080"/>
      <c r="K47" s="1080"/>
      <c r="L47" s="1081"/>
      <c r="M47" s="1082"/>
      <c r="N47" s="1083"/>
      <c r="O47" s="1084"/>
      <c r="P47" s="1085"/>
      <c r="Q47" s="1077"/>
      <c r="R47" s="1077"/>
      <c r="S47" s="1080"/>
      <c r="T47" s="1080"/>
      <c r="U47" s="1045"/>
      <c r="AM47" s="334"/>
      <c r="AN47" s="334"/>
      <c r="AO47" s="1073"/>
      <c r="AP47" s="1074"/>
      <c r="AQ47" s="334"/>
      <c r="AR47" s="334"/>
      <c r="AS47" s="334"/>
      <c r="AT47" s="334"/>
      <c r="AU47" s="334"/>
      <c r="AV47" s="334"/>
      <c r="BA47" s="334"/>
      <c r="BB47" s="334"/>
      <c r="BC47" s="334"/>
      <c r="BD47" s="334"/>
      <c r="BE47" s="334"/>
      <c r="BF47" s="334"/>
      <c r="BG47" s="334"/>
      <c r="BH47" s="334"/>
      <c r="BI47" s="334"/>
      <c r="BJ47" s="334"/>
      <c r="BK47" s="334"/>
      <c r="BL47" s="334"/>
      <c r="BM47" s="334"/>
      <c r="BN47" s="334"/>
      <c r="BZ47" s="1020">
        <f t="shared" si="18"/>
        <v>1</v>
      </c>
      <c r="CA47" s="1037">
        <f t="shared" si="18"/>
        <v>1</v>
      </c>
      <c r="CB47" s="1038"/>
      <c r="CC47" s="1023">
        <f>IF(F28="",1,2)</f>
        <v>1</v>
      </c>
      <c r="CD47" s="1024">
        <f>IF(K28="",1,2)</f>
        <v>1</v>
      </c>
      <c r="CE47" s="1039">
        <f>IF(G28="",1,2)</f>
        <v>1</v>
      </c>
      <c r="CF47" s="1040"/>
      <c r="CG47" s="1041">
        <f>IF(J28="",1,2)</f>
        <v>1</v>
      </c>
      <c r="CH47" s="1042"/>
      <c r="CI47" s="439">
        <f>IF(M28="",1,2)</f>
        <v>1</v>
      </c>
      <c r="CJ47" s="1043"/>
      <c r="CK47" s="531">
        <f>SUM(BZ47:CJ47)</f>
        <v>7</v>
      </c>
    </row>
    <row r="48" spans="2:93" hidden="1" x14ac:dyDescent="0.2">
      <c r="B48" s="1050">
        <v>5</v>
      </c>
      <c r="C48" s="1062">
        <f>C24</f>
        <v>5</v>
      </c>
      <c r="D48" s="752"/>
      <c r="E48" s="1063"/>
      <c r="F48" s="1064"/>
      <c r="G48" s="1064"/>
      <c r="H48" s="1065"/>
      <c r="I48" s="1066"/>
      <c r="J48" s="1067"/>
      <c r="K48" s="1067"/>
      <c r="L48" s="1068"/>
      <c r="M48" s="1069"/>
      <c r="N48" s="1070"/>
      <c r="O48" s="1071"/>
      <c r="P48" s="1072"/>
      <c r="Q48" s="1064"/>
      <c r="R48" s="1064"/>
      <c r="S48" s="1067"/>
      <c r="T48" s="1067"/>
      <c r="U48" s="1045"/>
      <c r="AM48" s="334"/>
      <c r="AN48" s="334"/>
      <c r="AO48" s="1073"/>
      <c r="AP48" s="1074"/>
      <c r="AQ48" s="334"/>
      <c r="AT48" s="373"/>
      <c r="AU48" s="373"/>
      <c r="AV48" s="334"/>
      <c r="BA48" s="373"/>
      <c r="BB48" s="334"/>
      <c r="BC48" s="334"/>
      <c r="BD48" s="334"/>
      <c r="BE48" s="334"/>
      <c r="BF48" s="334"/>
      <c r="BG48" s="334"/>
      <c r="BH48" s="334"/>
      <c r="BI48" s="334"/>
      <c r="BJ48" s="334"/>
      <c r="BK48" s="334"/>
      <c r="BL48" s="334"/>
      <c r="BM48" s="334"/>
      <c r="BN48" s="334"/>
      <c r="BZ48" s="1020">
        <f t="shared" si="18"/>
        <v>1</v>
      </c>
      <c r="CA48" s="1037">
        <f t="shared" si="18"/>
        <v>1</v>
      </c>
      <c r="CB48" s="1038"/>
      <c r="CC48" s="1023">
        <f>IF(F29="",1,2)</f>
        <v>1</v>
      </c>
      <c r="CD48" s="1024">
        <f>IF(K29="",1,2)</f>
        <v>1</v>
      </c>
      <c r="CE48" s="1039">
        <f>IF(G29="",1,2)</f>
        <v>1</v>
      </c>
      <c r="CF48" s="1040"/>
      <c r="CG48" s="1041">
        <f>IF(J29="",1,2)</f>
        <v>1</v>
      </c>
      <c r="CH48" s="1042"/>
      <c r="CI48" s="439">
        <f>IF(M29="",1,2)</f>
        <v>1</v>
      </c>
      <c r="CJ48" s="1043"/>
      <c r="CK48" s="531">
        <f>SUM(BZ48:CJ48)</f>
        <v>7</v>
      </c>
    </row>
    <row r="49" spans="2:87" hidden="1" x14ac:dyDescent="0.2">
      <c r="B49" s="1050" t="s">
        <v>196</v>
      </c>
      <c r="C49" s="1075"/>
      <c r="D49" s="752"/>
      <c r="E49" s="1076"/>
      <c r="F49" s="1077"/>
      <c r="G49" s="1077"/>
      <c r="H49" s="1078"/>
      <c r="I49" s="1079"/>
      <c r="J49" s="1080"/>
      <c r="K49" s="1080"/>
      <c r="L49" s="1081"/>
      <c r="M49" s="1082"/>
      <c r="N49" s="1083"/>
      <c r="O49" s="1084"/>
      <c r="P49" s="1085"/>
      <c r="Q49" s="1077"/>
      <c r="R49" s="1077"/>
      <c r="S49" s="1080"/>
      <c r="T49" s="1080"/>
      <c r="U49" s="1045"/>
      <c r="AM49" s="334"/>
      <c r="AN49" s="334"/>
      <c r="AO49" s="1073"/>
      <c r="AP49" s="1074"/>
      <c r="AQ49" s="334"/>
      <c r="AT49" s="334"/>
      <c r="AU49" s="334"/>
      <c r="AV49" s="334"/>
      <c r="BA49" s="373"/>
      <c r="BB49" s="334"/>
      <c r="BC49" s="334"/>
      <c r="BD49" s="334"/>
      <c r="BE49" s="334"/>
      <c r="BF49" s="334"/>
      <c r="BG49" s="334"/>
      <c r="BH49" s="334"/>
      <c r="BI49" s="334"/>
      <c r="BJ49" s="334"/>
      <c r="BK49" s="334"/>
      <c r="BL49" s="334"/>
      <c r="BM49" s="334"/>
      <c r="BN49" s="334"/>
      <c r="BZ49" s="1088"/>
      <c r="CA49" s="1089"/>
      <c r="CB49" s="1088"/>
      <c r="CC49" s="1002"/>
      <c r="CD49" s="1089"/>
      <c r="CE49" s="1090"/>
    </row>
    <row r="50" spans="2:87" hidden="1" x14ac:dyDescent="0.2">
      <c r="B50" s="1050">
        <v>6</v>
      </c>
      <c r="C50" s="1062">
        <f>C25</f>
        <v>6</v>
      </c>
      <c r="D50" s="752"/>
      <c r="E50" s="1063"/>
      <c r="F50" s="1064"/>
      <c r="G50" s="1064"/>
      <c r="H50" s="1065"/>
      <c r="I50" s="1066"/>
      <c r="J50" s="1067"/>
      <c r="K50" s="1067"/>
      <c r="L50" s="1068"/>
      <c r="M50" s="1069"/>
      <c r="N50" s="1070"/>
      <c r="O50" s="1071"/>
      <c r="P50" s="1072"/>
      <c r="Q50" s="1064"/>
      <c r="R50" s="1064"/>
      <c r="S50" s="1067"/>
      <c r="T50" s="1067"/>
      <c r="U50" s="1045"/>
      <c r="AM50" s="334"/>
      <c r="AN50" s="334"/>
      <c r="AO50" s="1073"/>
      <c r="AP50" s="1074"/>
      <c r="AQ50" s="334"/>
      <c r="AT50" s="334"/>
      <c r="AU50" s="334"/>
      <c r="AV50" s="334"/>
      <c r="BA50" s="373"/>
      <c r="BB50" s="334"/>
      <c r="BC50" s="334"/>
      <c r="BD50" s="334"/>
      <c r="BE50" s="334"/>
      <c r="BF50" s="334"/>
      <c r="BG50" s="334"/>
      <c r="BH50" s="334"/>
      <c r="BI50" s="334"/>
      <c r="BJ50" s="334"/>
      <c r="BK50" s="334"/>
      <c r="BL50" s="334"/>
      <c r="BM50" s="334"/>
      <c r="BN50" s="334"/>
      <c r="BZ50" s="1002"/>
      <c r="CA50" s="1002"/>
      <c r="CB50" s="1002"/>
      <c r="CC50" s="1002"/>
      <c r="CD50" s="1003"/>
      <c r="CE50" s="1004"/>
    </row>
    <row r="51" spans="2:87" hidden="1" x14ac:dyDescent="0.2">
      <c r="B51" s="1050" t="s">
        <v>197</v>
      </c>
      <c r="C51" s="1075"/>
      <c r="D51" s="752"/>
      <c r="E51" s="1076"/>
      <c r="F51" s="1077"/>
      <c r="G51" s="1077"/>
      <c r="H51" s="1078"/>
      <c r="I51" s="1079"/>
      <c r="J51" s="1080"/>
      <c r="K51" s="1080"/>
      <c r="L51" s="1081"/>
      <c r="M51" s="1082"/>
      <c r="N51" s="1083"/>
      <c r="O51" s="1084"/>
      <c r="P51" s="1085"/>
      <c r="Q51" s="1077"/>
      <c r="R51" s="1077"/>
      <c r="S51" s="1080"/>
      <c r="T51" s="1080"/>
      <c r="U51" s="1045"/>
      <c r="AM51" s="334"/>
      <c r="AN51" s="334"/>
      <c r="AO51" s="1073"/>
      <c r="AP51" s="1074"/>
      <c r="AQ51" s="334"/>
      <c r="AR51" s="334"/>
      <c r="AS51" s="334"/>
      <c r="AT51" s="334"/>
      <c r="AU51" s="334"/>
      <c r="AV51" s="334"/>
      <c r="BA51" s="373"/>
      <c r="BB51" s="334"/>
      <c r="BC51" s="334"/>
      <c r="BD51" s="334"/>
      <c r="BE51" s="334"/>
      <c r="BF51" s="334"/>
      <c r="BG51" s="334"/>
      <c r="BH51" s="334"/>
      <c r="BI51" s="334"/>
      <c r="BJ51" s="334"/>
      <c r="BK51" s="334"/>
      <c r="BL51" s="334"/>
      <c r="BM51" s="334"/>
      <c r="BN51" s="334"/>
      <c r="BZ51" s="1002"/>
      <c r="CA51" s="1002"/>
      <c r="CB51" s="1002"/>
      <c r="CC51" s="1002"/>
      <c r="CD51" s="1003"/>
      <c r="CE51" s="1004"/>
    </row>
    <row r="52" spans="2:87" hidden="1" x14ac:dyDescent="0.2">
      <c r="B52" s="1050">
        <v>7</v>
      </c>
      <c r="C52" s="1062">
        <f>C26</f>
        <v>7</v>
      </c>
      <c r="D52" s="752"/>
      <c r="E52" s="1063"/>
      <c r="F52" s="1064"/>
      <c r="G52" s="1064"/>
      <c r="H52" s="1065"/>
      <c r="I52" s="1066"/>
      <c r="J52" s="1067"/>
      <c r="K52" s="1067"/>
      <c r="L52" s="1068"/>
      <c r="M52" s="1069"/>
      <c r="N52" s="1070"/>
      <c r="O52" s="1071"/>
      <c r="P52" s="1072"/>
      <c r="Q52" s="1064"/>
      <c r="R52" s="1064"/>
      <c r="S52" s="1067"/>
      <c r="T52" s="1067"/>
      <c r="U52" s="1045"/>
      <c r="AM52" s="334"/>
      <c r="AN52" s="334"/>
      <c r="AO52" s="1073"/>
      <c r="AP52" s="107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row>
    <row r="53" spans="2:87" ht="18" hidden="1" x14ac:dyDescent="0.25">
      <c r="B53" s="1050" t="s">
        <v>198</v>
      </c>
      <c r="C53" s="1075"/>
      <c r="D53" s="752"/>
      <c r="E53" s="1076"/>
      <c r="F53" s="1077"/>
      <c r="G53" s="1077"/>
      <c r="H53" s="1078"/>
      <c r="I53" s="1079"/>
      <c r="J53" s="1080"/>
      <c r="K53" s="1080"/>
      <c r="L53" s="1081"/>
      <c r="M53" s="1082"/>
      <c r="N53" s="1083"/>
      <c r="O53" s="1084"/>
      <c r="P53" s="1085"/>
      <c r="Q53" s="1077"/>
      <c r="R53" s="1077"/>
      <c r="S53" s="1080"/>
      <c r="T53" s="1080"/>
      <c r="U53" s="1045"/>
      <c r="AM53" s="334"/>
      <c r="AN53" s="334"/>
      <c r="AO53" s="1073"/>
      <c r="AP53" s="107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Z53" s="521" t="s">
        <v>183</v>
      </c>
      <c r="CA53" s="522"/>
      <c r="CB53" s="522"/>
      <c r="CC53" s="522"/>
      <c r="CD53" s="522"/>
      <c r="CE53" s="522"/>
      <c r="CF53" s="522"/>
      <c r="CG53" s="522"/>
      <c r="CH53" s="522"/>
      <c r="CI53" s="523"/>
    </row>
    <row r="54" spans="2:87" ht="16.5" hidden="1" customHeight="1" x14ac:dyDescent="0.25">
      <c r="B54" s="1050">
        <v>8</v>
      </c>
      <c r="C54" s="1062">
        <f>C27</f>
        <v>8</v>
      </c>
      <c r="D54" s="752"/>
      <c r="E54" s="1063"/>
      <c r="F54" s="1064"/>
      <c r="G54" s="1064"/>
      <c r="H54" s="1065"/>
      <c r="I54" s="1066"/>
      <c r="J54" s="1067"/>
      <c r="K54" s="1067"/>
      <c r="L54" s="1068"/>
      <c r="M54" s="1069"/>
      <c r="N54" s="1070"/>
      <c r="O54" s="1071"/>
      <c r="P54" s="1072"/>
      <c r="Q54" s="1064"/>
      <c r="R54" s="1064"/>
      <c r="S54" s="1067"/>
      <c r="T54" s="1067"/>
      <c r="U54" s="1045"/>
      <c r="AM54" s="334"/>
      <c r="AN54" s="334"/>
      <c r="AO54" s="1073"/>
      <c r="AP54" s="1074"/>
      <c r="AQ54" s="334"/>
      <c r="AR54" s="334"/>
      <c r="AS54" s="334"/>
      <c r="AT54" s="1091"/>
      <c r="AU54" s="1091"/>
      <c r="AV54" s="1092"/>
      <c r="AW54" s="1093"/>
      <c r="AX54" s="1093"/>
      <c r="AY54" s="1091"/>
      <c r="AZ54" s="1091"/>
      <c r="BA54" s="334"/>
      <c r="BB54" s="334"/>
      <c r="BC54" s="334"/>
      <c r="BD54" s="334"/>
      <c r="BE54" s="334"/>
      <c r="BF54" s="334"/>
      <c r="BG54" s="334"/>
      <c r="BH54" s="334"/>
      <c r="BI54" s="334"/>
      <c r="BJ54" s="334"/>
      <c r="BK54" s="334"/>
      <c r="BL54" s="334"/>
      <c r="BM54" s="334"/>
      <c r="BN54" s="334"/>
      <c r="CA54" s="524" t="s">
        <v>174</v>
      </c>
      <c r="CB54" s="525"/>
      <c r="CC54" s="526"/>
      <c r="CD54" s="527" t="s">
        <v>184</v>
      </c>
      <c r="CE54" s="528"/>
      <c r="CF54" s="529"/>
      <c r="CG54" s="527" t="s">
        <v>184</v>
      </c>
      <c r="CH54" s="528"/>
      <c r="CI54" s="529"/>
    </row>
    <row r="55" spans="2:87" ht="15" hidden="1" x14ac:dyDescent="0.25">
      <c r="B55" s="1050" t="s">
        <v>199</v>
      </c>
      <c r="C55" s="1075"/>
      <c r="D55" s="752"/>
      <c r="E55" s="1076"/>
      <c r="F55" s="1077"/>
      <c r="G55" s="1077"/>
      <c r="H55" s="1078"/>
      <c r="I55" s="1079"/>
      <c r="J55" s="1080"/>
      <c r="K55" s="1080"/>
      <c r="L55" s="1081"/>
      <c r="M55" s="1082"/>
      <c r="N55" s="1083"/>
      <c r="O55" s="1084"/>
      <c r="P55" s="1085"/>
      <c r="Q55" s="1077"/>
      <c r="R55" s="1077"/>
      <c r="S55" s="1080"/>
      <c r="T55" s="1080"/>
      <c r="U55" s="1045"/>
      <c r="AM55" s="334"/>
      <c r="AN55" s="334"/>
      <c r="AO55" s="1073"/>
      <c r="AP55" s="1074"/>
      <c r="AQ55" s="334"/>
      <c r="AR55" s="334"/>
      <c r="AS55" s="334"/>
      <c r="AT55" s="1087"/>
      <c r="AU55" s="1087"/>
      <c r="AV55" s="334"/>
      <c r="AW55" s="1087"/>
      <c r="AX55" s="1087"/>
      <c r="AY55" s="1087"/>
      <c r="AZ55" s="1087"/>
      <c r="BA55" s="334"/>
      <c r="BB55" s="334"/>
      <c r="BC55" s="334"/>
      <c r="BD55" s="334"/>
      <c r="BE55" s="334"/>
      <c r="BF55" s="334"/>
      <c r="BG55" s="334"/>
      <c r="BH55" s="334"/>
      <c r="BI55" s="334"/>
      <c r="BJ55" s="334"/>
      <c r="BK55" s="334"/>
      <c r="BL55" s="334"/>
      <c r="BM55" s="334"/>
      <c r="BN55" s="334"/>
      <c r="CA55" s="530" t="s">
        <v>169</v>
      </c>
      <c r="CB55" s="530" t="s">
        <v>170</v>
      </c>
      <c r="CC55" s="530" t="s">
        <v>171</v>
      </c>
      <c r="CD55" s="530" t="s">
        <v>169</v>
      </c>
      <c r="CE55" s="530" t="s">
        <v>170</v>
      </c>
      <c r="CF55" s="530" t="s">
        <v>171</v>
      </c>
      <c r="CG55" s="530" t="s">
        <v>169</v>
      </c>
      <c r="CH55" s="530" t="s">
        <v>170</v>
      </c>
      <c r="CI55" s="530" t="s">
        <v>171</v>
      </c>
    </row>
    <row r="56" spans="2:87" hidden="1" x14ac:dyDescent="0.2">
      <c r="B56" s="1050">
        <v>9</v>
      </c>
      <c r="C56" s="1062">
        <f>C28</f>
        <v>9</v>
      </c>
      <c r="D56" s="752"/>
      <c r="E56" s="1063"/>
      <c r="F56" s="1064"/>
      <c r="G56" s="1064"/>
      <c r="H56" s="1094"/>
      <c r="I56" s="1095"/>
      <c r="J56" s="1067"/>
      <c r="K56" s="1067"/>
      <c r="L56" s="1068"/>
      <c r="M56" s="1069"/>
      <c r="N56" s="1070"/>
      <c r="O56" s="1071"/>
      <c r="P56" s="1072"/>
      <c r="Q56" s="1064"/>
      <c r="R56" s="1064"/>
      <c r="S56" s="1067"/>
      <c r="T56" s="1067"/>
      <c r="U56" s="1045"/>
      <c r="AM56" s="334"/>
      <c r="AN56" s="334"/>
      <c r="AO56" s="1073"/>
      <c r="AP56" s="107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Z56" s="531">
        <v>1</v>
      </c>
      <c r="CA56" s="532" t="str">
        <f>IF(T40=$CM$34,C40,"")</f>
        <v/>
      </c>
      <c r="CB56" s="532" t="str">
        <f>IF(T40=$CM$35,C40,"")</f>
        <v/>
      </c>
      <c r="CC56" s="532" t="str">
        <f>IF(T40=$CM$36,C40,"")</f>
        <v/>
      </c>
      <c r="CD56" s="532" t="e">
        <f t="array" ref="CD56">INDEX($CA$56:$CA$65,SMALL(IF(LEN(TRIM($CA$56:$CA$65)),ROW($CA$56:$CA$65)-MIN(ROW($CA$56:$CA$65))+1,""),ROW(A1)))</f>
        <v>#NUM!</v>
      </c>
      <c r="CE56" s="532" t="e">
        <f t="array" ref="CE56">INDEX($CB$56:$CB$65,SMALL(IF(LEN(TRIM($CB$56:$CB$65)),ROW($CB$56:$CB$65)-MIN(ROW($CB$56:$CB$65))+1,""),ROW(A1)))</f>
        <v>#NUM!</v>
      </c>
      <c r="CF56" s="532" t="e">
        <f t="array" ref="CF56">INDEX($CC$56:$CC$65,SMALL(IF(LEN(TRIM($CC$56:$CC$65)),ROW($CC$56:$CC$65)-MIN(ROW($CC$56:$CC$65))+1,""),ROW(A1)))</f>
        <v>#NUM!</v>
      </c>
      <c r="CG56" s="532" t="str">
        <f>IFERROR(CD56,"")</f>
        <v/>
      </c>
      <c r="CH56" s="532" t="str">
        <f>IFERROR(CE56,"")</f>
        <v/>
      </c>
      <c r="CI56" s="532" t="str">
        <f t="shared" ref="CG56:CI65" si="19">IFERROR(CF56,"")</f>
        <v/>
      </c>
    </row>
    <row r="57" spans="2:87" hidden="1" x14ac:dyDescent="0.2">
      <c r="B57" s="1050" t="s">
        <v>200</v>
      </c>
      <c r="C57" s="1075"/>
      <c r="D57" s="752"/>
      <c r="E57" s="1076"/>
      <c r="F57" s="1077"/>
      <c r="G57" s="1077"/>
      <c r="H57" s="1096"/>
      <c r="I57" s="1097"/>
      <c r="J57" s="1080"/>
      <c r="K57" s="1080"/>
      <c r="L57" s="1081"/>
      <c r="M57" s="1082"/>
      <c r="N57" s="1083"/>
      <c r="O57" s="1084"/>
      <c r="P57" s="1085"/>
      <c r="Q57" s="1077"/>
      <c r="R57" s="1077"/>
      <c r="S57" s="1080"/>
      <c r="T57" s="1080"/>
      <c r="U57" s="1045"/>
      <c r="AM57" s="334"/>
      <c r="AN57" s="334"/>
      <c r="AO57" s="1073"/>
      <c r="AP57" s="107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Z57" s="531">
        <v>2</v>
      </c>
      <c r="CA57" s="532" t="str">
        <f>IF(T42=$CM$34,C42,"")</f>
        <v/>
      </c>
      <c r="CB57" s="532" t="str">
        <f>IF(T42=$CM$35,C42,"")</f>
        <v/>
      </c>
      <c r="CC57" s="532" t="str">
        <f>IF(T42=$CM$36,C42,"")</f>
        <v/>
      </c>
      <c r="CD57" s="532" t="e">
        <f t="array" ref="CD57">INDEX($CA$56:$CA$65,SMALL(IF(LEN(TRIM($CA$56:$CA$65)),ROW($CA$56:$CA$65)-MIN(ROW($CA$56:$CA$65))+1,""),ROW(A2)))</f>
        <v>#NUM!</v>
      </c>
      <c r="CE57" s="532" t="e">
        <f t="array" ref="CE57">INDEX($CB$56:$CB$65,SMALL(IF(LEN(TRIM($CB$56:$CB$65)),ROW($CB$56:$CB$65)-MIN(ROW($CB$56:$CB$65))+1,""),ROW(A2)))</f>
        <v>#NUM!</v>
      </c>
      <c r="CF57" s="532" t="e">
        <f t="array" ref="CF57">INDEX($CC$56:$CC$65,SMALL(IF(LEN(TRIM($CC$56:$CC$65)),ROW($CC$56:$CC$65)-MIN(ROW($CC$56:$CC$65))+1,""),ROW(A2)))</f>
        <v>#NUM!</v>
      </c>
      <c r="CG57" s="532" t="str">
        <f t="shared" si="19"/>
        <v/>
      </c>
      <c r="CH57" s="532" t="str">
        <f t="shared" si="19"/>
        <v/>
      </c>
      <c r="CI57" s="532" t="str">
        <f t="shared" si="19"/>
        <v/>
      </c>
    </row>
    <row r="58" spans="2:87" hidden="1" x14ac:dyDescent="0.2">
      <c r="B58" s="1050">
        <v>10</v>
      </c>
      <c r="C58" s="1062">
        <f>C29</f>
        <v>10</v>
      </c>
      <c r="D58" s="752"/>
      <c r="E58" s="1063"/>
      <c r="F58" s="1064"/>
      <c r="G58" s="1064"/>
      <c r="H58" s="1065"/>
      <c r="I58" s="1066"/>
      <c r="J58" s="1067"/>
      <c r="K58" s="1067"/>
      <c r="L58" s="1068"/>
      <c r="M58" s="1069"/>
      <c r="N58" s="1070"/>
      <c r="O58" s="1071"/>
      <c r="P58" s="1072"/>
      <c r="Q58" s="1064"/>
      <c r="R58" s="1064"/>
      <c r="S58" s="1067"/>
      <c r="T58" s="1067"/>
      <c r="U58" s="1045"/>
      <c r="AM58" s="334"/>
      <c r="AN58" s="334"/>
      <c r="AO58" s="1073"/>
      <c r="AP58" s="107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Z58" s="531">
        <v>3</v>
      </c>
      <c r="CA58" s="532" t="str">
        <f>IF(T44=$CM$34,C44,"")</f>
        <v/>
      </c>
      <c r="CB58" s="532" t="str">
        <f>IF(T44=$CM$35,C44,"")</f>
        <v/>
      </c>
      <c r="CC58" s="532" t="str">
        <f>IF(T44=$CM$36,C44,"")</f>
        <v/>
      </c>
      <c r="CD58" s="532" t="e">
        <f t="array" ref="CD58">INDEX($CA$56:$CA$65,SMALL(IF(LEN(TRIM($CA$56:$CA$65)),ROW($CA$56:$CA$65)-MIN(ROW($CA$56:$CA$65))+1,""),ROW(A3)))</f>
        <v>#NUM!</v>
      </c>
      <c r="CE58" s="532" t="e">
        <f t="array" ref="CE58">INDEX($CB$56:$CB$65,SMALL(IF(LEN(TRIM($CB$56:$CB$65)),ROW($CB$56:$CB$65)-MIN(ROW($CB$56:$CB$65))+1,""),ROW(A3)))</f>
        <v>#NUM!</v>
      </c>
      <c r="CF58" s="532" t="e">
        <f t="array" ref="CF58">INDEX($CC$56:$CC$65,SMALL(IF(LEN(TRIM($CC$56:$CC$65)),ROW($CC$56:$CC$65)-MIN(ROW($CC$56:$CC$65))+1,""),ROW(A3)))</f>
        <v>#NUM!</v>
      </c>
      <c r="CG58" s="532" t="str">
        <f t="shared" si="19"/>
        <v/>
      </c>
      <c r="CH58" s="532" t="str">
        <f t="shared" si="19"/>
        <v/>
      </c>
      <c r="CI58" s="532" t="str">
        <f t="shared" si="19"/>
        <v/>
      </c>
    </row>
    <row r="59" spans="2:87" hidden="1" x14ac:dyDescent="0.2">
      <c r="B59" s="1050" t="s">
        <v>201</v>
      </c>
      <c r="C59" s="1075"/>
      <c r="D59" s="752"/>
      <c r="E59" s="1076"/>
      <c r="F59" s="1077"/>
      <c r="G59" s="1077"/>
      <c r="H59" s="1078"/>
      <c r="I59" s="1079"/>
      <c r="J59" s="1080"/>
      <c r="K59" s="1080"/>
      <c r="L59" s="1081"/>
      <c r="M59" s="1082"/>
      <c r="N59" s="1083"/>
      <c r="O59" s="1084"/>
      <c r="P59" s="1085"/>
      <c r="Q59" s="1077"/>
      <c r="R59" s="1077"/>
      <c r="S59" s="1080"/>
      <c r="T59" s="1080"/>
      <c r="U59" s="1045"/>
      <c r="AM59" s="334"/>
      <c r="AN59" s="334"/>
      <c r="AO59" s="1073"/>
      <c r="AP59" s="107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Z59" s="531">
        <v>4</v>
      </c>
      <c r="CA59" s="532" t="str">
        <f>IF(T46=$CM$34,C46,"")</f>
        <v/>
      </c>
      <c r="CB59" s="532" t="str">
        <f>IF(T46=$CM$35,C46,"")</f>
        <v/>
      </c>
      <c r="CC59" s="532" t="str">
        <f>IF(T46=$CM$36,C46,"")</f>
        <v/>
      </c>
      <c r="CD59" s="532" t="e">
        <f t="array" ref="CD59">INDEX($CA$56:$CA$65,SMALL(IF(LEN(TRIM($CA$56:$CA$65)),ROW($CA$56:$CA$65)-MIN(ROW($CA$56:$CA$65))+1,""),ROW(A4)))</f>
        <v>#NUM!</v>
      </c>
      <c r="CE59" s="532" t="e">
        <f t="array" ref="CE59">INDEX($CB$56:$CB$65,SMALL(IF(LEN(TRIM($CB$56:$CB$65)),ROW($CB$56:$CB$65)-MIN(ROW($CB$56:$CB$65))+1,""),ROW(A4)))</f>
        <v>#NUM!</v>
      </c>
      <c r="CF59" s="532" t="e">
        <f t="array" ref="CF59">INDEX($CC$56:$CC$65,SMALL(IF(LEN(TRIM($CC$56:$CC$65)),ROW($CC$56:$CC$65)-MIN(ROW($CC$56:$CC$65))+1,""),ROW(A4)))</f>
        <v>#NUM!</v>
      </c>
      <c r="CG59" s="532" t="str">
        <f t="shared" si="19"/>
        <v/>
      </c>
      <c r="CH59" s="532" t="str">
        <f t="shared" si="19"/>
        <v/>
      </c>
      <c r="CI59" s="532" t="str">
        <f t="shared" si="19"/>
        <v/>
      </c>
    </row>
    <row r="60" spans="2:87" hidden="1" x14ac:dyDescent="0.2">
      <c r="B60" s="485"/>
      <c r="C60" s="486"/>
      <c r="D60" s="486"/>
      <c r="E60" s="486"/>
      <c r="F60" s="486"/>
      <c r="G60" s="486"/>
      <c r="H60" s="486"/>
      <c r="I60" s="486"/>
      <c r="J60" s="486"/>
      <c r="K60" s="486"/>
      <c r="L60" s="486"/>
      <c r="M60" s="486"/>
      <c r="N60" s="486"/>
      <c r="O60" s="486"/>
      <c r="P60" s="486"/>
      <c r="Q60" s="1044"/>
      <c r="R60" s="486"/>
      <c r="S60" s="1098"/>
      <c r="T60" s="486"/>
      <c r="U60" s="1045"/>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Z60" s="531">
        <v>5</v>
      </c>
      <c r="CA60" s="532" t="str">
        <f>IF(T48=$CM$34,C48,"")</f>
        <v/>
      </c>
      <c r="CB60" s="532" t="str">
        <f>IF(T48=$CM$35,C48,"")</f>
        <v/>
      </c>
      <c r="CC60" s="532" t="str">
        <f>IF(T48=$CM$36,C48,"")</f>
        <v/>
      </c>
      <c r="CD60" s="532" t="e">
        <f t="array" ref="CD60">INDEX($CA$56:$CA$65,SMALL(IF(LEN(TRIM($CA$56:$CA$65)),ROW($CA$56:$CA$65)-MIN(ROW($CA$56:$CA$65))+1,""),ROW(A5)))</f>
        <v>#NUM!</v>
      </c>
      <c r="CE60" s="532" t="e">
        <f t="array" ref="CE60">INDEX($CB$56:$CB$65,SMALL(IF(LEN(TRIM($CB$56:$CB$65)),ROW($CB$56:$CB$65)-MIN(ROW($CB$56:$CB$65))+1,""),ROW(A5)))</f>
        <v>#NUM!</v>
      </c>
      <c r="CF60" s="532" t="e">
        <f t="array" ref="CF60">INDEX($CC$56:$CC$65,SMALL(IF(LEN(TRIM($CC$56:$CC$65)),ROW($CC$56:$CC$65)-MIN(ROW($CC$56:$CC$65))+1,""),ROW(A5)))</f>
        <v>#NUM!</v>
      </c>
      <c r="CG60" s="532" t="str">
        <f t="shared" si="19"/>
        <v/>
      </c>
      <c r="CH60" s="532" t="str">
        <f t="shared" si="19"/>
        <v/>
      </c>
      <c r="CI60" s="532" t="str">
        <f t="shared" si="19"/>
        <v/>
      </c>
    </row>
    <row r="61" spans="2:87" ht="15" hidden="1" thickBot="1" x14ac:dyDescent="0.25">
      <c r="B61" s="533"/>
      <c r="C61" s="534"/>
      <c r="D61" s="534"/>
      <c r="E61" s="534"/>
      <c r="F61" s="534"/>
      <c r="G61" s="534"/>
      <c r="H61" s="534"/>
      <c r="I61" s="534"/>
      <c r="J61" s="534"/>
      <c r="K61" s="534"/>
      <c r="L61" s="534"/>
      <c r="M61" s="534"/>
      <c r="N61" s="534"/>
      <c r="O61" s="534"/>
      <c r="P61" s="534"/>
      <c r="Q61" s="1099"/>
      <c r="R61" s="534"/>
      <c r="S61" s="534"/>
      <c r="T61" s="534"/>
      <c r="U61" s="1100"/>
      <c r="BZ61" s="531">
        <v>6</v>
      </c>
      <c r="CA61" s="532" t="str">
        <f>IF(T50=$CM$34,C50,"")</f>
        <v/>
      </c>
      <c r="CB61" s="532" t="str">
        <f>IF(T50=$CM$35,C50,"")</f>
        <v/>
      </c>
      <c r="CC61" s="532" t="str">
        <f>IF(T50=$CM$36,C50,"")</f>
        <v/>
      </c>
      <c r="CD61" s="532" t="e">
        <f t="array" ref="CD61">INDEX($CA$56:$CA$65,SMALL(IF(LEN(TRIM($CA$56:$CA$65)),ROW($CA$56:$CA$65)-MIN(ROW($CA$56:$CA$65))+1,""),ROW(A6)))</f>
        <v>#NUM!</v>
      </c>
      <c r="CE61" s="532" t="e">
        <f t="array" ref="CE61">INDEX($CB$56:$CB$65,SMALL(IF(LEN(TRIM($CB$56:$CB$65)),ROW($CB$56:$CB$65)-MIN(ROW($CB$56:$CB$65))+1,""),ROW(A6)))</f>
        <v>#NUM!</v>
      </c>
      <c r="CF61" s="532" t="e">
        <f t="array" ref="CF61">INDEX($CC$56:$CC$65,SMALL(IF(LEN(TRIM($CC$56:$CC$65)),ROW($CC$56:$CC$65)-MIN(ROW($CC$56:$CC$65))+1,""),ROW(A6)))</f>
        <v>#NUM!</v>
      </c>
      <c r="CG61" s="532" t="str">
        <f t="shared" si="19"/>
        <v/>
      </c>
      <c r="CH61" s="532" t="str">
        <f t="shared" si="19"/>
        <v/>
      </c>
      <c r="CI61" s="532" t="str">
        <f t="shared" si="19"/>
        <v/>
      </c>
    </row>
    <row r="62" spans="2:87" ht="15" hidden="1" thickTop="1" x14ac:dyDescent="0.2">
      <c r="BZ62" s="531">
        <v>7</v>
      </c>
      <c r="CA62" s="532" t="str">
        <f>IF(T52=$CM$34,C52,"")</f>
        <v/>
      </c>
      <c r="CB62" s="532" t="str">
        <f>IF(T52=$CM$35,C52,"")</f>
        <v/>
      </c>
      <c r="CC62" s="532" t="str">
        <f>IF(T52=$CM$36,C52,"")</f>
        <v/>
      </c>
      <c r="CD62" s="532" t="e">
        <f t="array" ref="CD62">INDEX($CA$56:$CA$65,SMALL(IF(LEN(TRIM($CA$56:$CA$65)),ROW($CA$56:$CA$65)-MIN(ROW($CA$56:$CA$65))+1,""),ROW(A7)))</f>
        <v>#NUM!</v>
      </c>
      <c r="CE62" s="532" t="e">
        <f t="array" ref="CE62">INDEX($CB$56:$CB$65,SMALL(IF(LEN(TRIM($CB$56:$CB$65)),ROW($CB$56:$CB$65)-MIN(ROW($CB$56:$CB$65))+1,""),ROW(A7)))</f>
        <v>#NUM!</v>
      </c>
      <c r="CF62" s="532" t="e">
        <f t="array" ref="CF62">INDEX($CC$56:$CC$65,SMALL(IF(LEN(TRIM($CC$56:$CC$65)),ROW($CC$56:$CC$65)-MIN(ROW($CC$56:$CC$65))+1,""),ROW(A7)))</f>
        <v>#NUM!</v>
      </c>
      <c r="CG62" s="532" t="str">
        <f t="shared" si="19"/>
        <v/>
      </c>
      <c r="CH62" s="532" t="str">
        <f t="shared" si="19"/>
        <v/>
      </c>
      <c r="CI62" s="532" t="str">
        <f t="shared" si="19"/>
        <v/>
      </c>
    </row>
    <row r="63" spans="2:87" hidden="1" x14ac:dyDescent="0.2">
      <c r="BZ63" s="531">
        <v>8</v>
      </c>
      <c r="CA63" s="532" t="str">
        <f>IF(T54=$CM$34,C54,"")</f>
        <v/>
      </c>
      <c r="CB63" s="532" t="str">
        <f>IF(T54=$CM$35,C54,"")</f>
        <v/>
      </c>
      <c r="CC63" s="532" t="str">
        <f>IF(T54=$CM$36,C54,"")</f>
        <v/>
      </c>
      <c r="CD63" s="532" t="e">
        <f t="array" ref="CD63">INDEX($CA$56:$CA$65,SMALL(IF(LEN(TRIM($CA$56:$CA$65)),ROW($CA$56:$CA$65)-MIN(ROW($CA$56:$CA$65))+1,""),ROW(A8)))</f>
        <v>#NUM!</v>
      </c>
      <c r="CE63" s="532" t="e">
        <f t="array" ref="CE63">INDEX($CB$56:$CB$65,SMALL(IF(LEN(TRIM($CB$56:$CB$65)),ROW($CB$56:$CB$65)-MIN(ROW($CB$56:$CB$65))+1,""),ROW(A8)))</f>
        <v>#NUM!</v>
      </c>
      <c r="CF63" s="532" t="e">
        <f t="array" ref="CF63">INDEX($CC$56:$CC$65,SMALL(IF(LEN(TRIM($CC$56:$CC$65)),ROW($CC$56:$CC$65)-MIN(ROW($CC$56:$CC$65))+1,""),ROW(A8)))</f>
        <v>#NUM!</v>
      </c>
      <c r="CG63" s="532" t="str">
        <f t="shared" si="19"/>
        <v/>
      </c>
      <c r="CH63" s="532" t="str">
        <f t="shared" si="19"/>
        <v/>
      </c>
      <c r="CI63" s="532" t="str">
        <f t="shared" si="19"/>
        <v/>
      </c>
    </row>
    <row r="64" spans="2:87" hidden="1" x14ac:dyDescent="0.2">
      <c r="BZ64" s="531">
        <v>9</v>
      </c>
      <c r="CA64" s="532" t="str">
        <f>IF(T56=$CM$34,C56,"")</f>
        <v/>
      </c>
      <c r="CB64" s="532" t="str">
        <f>IF(T56=$CM$35,C56,"")</f>
        <v/>
      </c>
      <c r="CC64" s="532" t="str">
        <f>IF(T56=$CM$36,C56,"")</f>
        <v/>
      </c>
      <c r="CD64" s="532" t="e">
        <f t="array" ref="CD64">INDEX($CA$56:$CA$65,SMALL(IF(LEN(TRIM($CA$56:$CA$65)),ROW($CA$56:$CA$65)-MIN(ROW($CA$56:$CA$65))+1,""),ROW(A9)))</f>
        <v>#NUM!</v>
      </c>
      <c r="CE64" s="532" t="e">
        <f t="array" ref="CE64">INDEX($CB$56:$CB$65,SMALL(IF(LEN(TRIM($CB$56:$CB$65)),ROW($CB$56:$CB$65)-MIN(ROW($CB$56:$CB$65))+1,""),ROW(A9)))</f>
        <v>#NUM!</v>
      </c>
      <c r="CF64" s="532" t="e">
        <f t="array" ref="CF64">INDEX($CC$56:$CC$65,SMALL(IF(LEN(TRIM($CC$56:$CC$65)),ROW($CC$56:$CC$65)-MIN(ROW($CC$56:$CC$65))+1,""),ROW(A9)))</f>
        <v>#NUM!</v>
      </c>
      <c r="CG64" s="532" t="str">
        <f t="shared" si="19"/>
        <v/>
      </c>
      <c r="CH64" s="532" t="str">
        <f t="shared" si="19"/>
        <v/>
      </c>
      <c r="CI64" s="532" t="str">
        <f t="shared" si="19"/>
        <v/>
      </c>
    </row>
    <row r="65" spans="42:89" hidden="1" x14ac:dyDescent="0.2">
      <c r="BZ65" s="531">
        <v>10</v>
      </c>
      <c r="CA65" s="532" t="str">
        <f>IF(T58=$CM$34,C58,"")</f>
        <v/>
      </c>
      <c r="CB65" s="532" t="str">
        <f>IF(T58=$CM$35,C58,"")</f>
        <v/>
      </c>
      <c r="CC65" s="532" t="str">
        <f>IF(T58=$CM$36,C58,"")</f>
        <v/>
      </c>
      <c r="CD65" s="532" t="e">
        <f t="array" ref="CD65">INDEX($CA$56:$CA$65,SMALL(IF(LEN(TRIM($CA$56:$CA$65)),ROW($CA$56:$CA$65)-MIN(ROW($CA$56:$CA$65))+1,""),ROW(A10)))</f>
        <v>#NUM!</v>
      </c>
      <c r="CE65" s="532" t="e">
        <f t="array" ref="CE65">INDEX($CB$56:$CB$65,SMALL(IF(LEN(TRIM($CB$56:$CB$65)),ROW($CB$56:$CB$65)-MIN(ROW($CB$56:$CB$65))+1,""),ROW(A10)))</f>
        <v>#NUM!</v>
      </c>
      <c r="CF65" s="532" t="e">
        <f t="array" ref="CF65">INDEX($CC$56:$CC$65,SMALL(IF(LEN(TRIM($CC$56:$CC$65)),ROW($CC$56:$CC$65)-MIN(ROW($CC$56:$CC$65))+1,""),ROW(A10)))</f>
        <v>#NUM!</v>
      </c>
      <c r="CG65" s="532" t="str">
        <f t="shared" si="19"/>
        <v/>
      </c>
      <c r="CH65" s="532" t="str">
        <f t="shared" si="19"/>
        <v/>
      </c>
      <c r="CI65" s="532" t="str">
        <f t="shared" si="19"/>
        <v/>
      </c>
    </row>
    <row r="71" spans="42:89" ht="18" hidden="1" x14ac:dyDescent="0.25">
      <c r="BZ71" s="1101" t="s">
        <v>202</v>
      </c>
      <c r="CA71" s="1102"/>
      <c r="CB71" s="1102"/>
      <c r="CC71" s="1102"/>
      <c r="CD71" s="1102"/>
      <c r="CE71" s="1102"/>
      <c r="CF71" s="1102"/>
      <c r="CG71" s="1102"/>
      <c r="CH71" s="1102"/>
      <c r="CI71" s="1102"/>
      <c r="CJ71" s="1102"/>
      <c r="CK71" s="1103"/>
    </row>
    <row r="72" spans="42:89" ht="15" hidden="1" x14ac:dyDescent="0.25">
      <c r="CA72" s="524" t="s">
        <v>174</v>
      </c>
      <c r="CB72" s="525"/>
      <c r="CC72" s="526"/>
      <c r="CD72" s="527" t="s">
        <v>184</v>
      </c>
      <c r="CE72" s="528"/>
      <c r="CF72" s="529"/>
      <c r="CG72" s="527" t="s">
        <v>184</v>
      </c>
      <c r="CH72" s="528"/>
      <c r="CI72" s="529"/>
    </row>
    <row r="74" spans="42:89" ht="15" hidden="1" x14ac:dyDescent="0.25">
      <c r="CA74" s="530" t="s">
        <v>169</v>
      </c>
      <c r="CB74" s="530" t="s">
        <v>170</v>
      </c>
      <c r="CC74" s="530" t="s">
        <v>171</v>
      </c>
      <c r="CD74" s="530" t="s">
        <v>169</v>
      </c>
      <c r="CE74" s="530" t="s">
        <v>170</v>
      </c>
      <c r="CF74" s="530" t="s">
        <v>171</v>
      </c>
      <c r="CG74" s="530" t="s">
        <v>169</v>
      </c>
      <c r="CH74" s="530" t="s">
        <v>170</v>
      </c>
      <c r="CI74" s="530" t="s">
        <v>171</v>
      </c>
      <c r="CK74" s="474" t="s">
        <v>172</v>
      </c>
    </row>
    <row r="75" spans="42:89" hidden="1" x14ac:dyDescent="0.2">
      <c r="BZ75" s="1104">
        <v>1</v>
      </c>
      <c r="CA75" s="532" t="str">
        <f t="shared" ref="CA75:CA94" si="20">IF(CK75=$CM$34,BZ75,"")</f>
        <v/>
      </c>
      <c r="CB75" s="532" t="str">
        <f t="shared" ref="CB75:CB94" si="21">IF(CK75=$CM$35,BZ75,"")</f>
        <v/>
      </c>
      <c r="CC75" s="532" t="str">
        <f t="shared" ref="CC75:CC94" si="22">IF(CK75=$CM$36,BZ75,"")</f>
        <v/>
      </c>
      <c r="CD75" s="532" t="e">
        <f t="array" ref="CD75">INDEX($CA$75:$CA$94,SMALL(IF(LEN(TRIM($CA$75:$CA$94)),ROW($CA$75:$CA$94)-MIN(ROW($CA$75:$CA$94))+1,""),ROW(A1)))</f>
        <v>#NUM!</v>
      </c>
      <c r="CE75" s="532" t="e">
        <f t="array" ref="CE75">INDEX($CB$75:$CB$94,SMALL(IF(LEN(TRIM($CB$75:$CB$94)),ROW($CB$75:$CB$94)-MIN(ROW($CB$75:$CB$94))+1,""),ROW(A1)))</f>
        <v>#NUM!</v>
      </c>
      <c r="CF75" s="532" t="e">
        <f t="array" ref="CF75">INDEX($CC$75:$CC$94,SMALL(IF(LEN(TRIM($CC$75:$CC$94)),ROW($CC$75:$CC$94)-MIN(ROW($CC$75:$CC$94))+1,""),ROW(A1)))</f>
        <v>#NUM!</v>
      </c>
      <c r="CG75" s="532" t="str">
        <f>IFERROR(CD75,"")</f>
        <v/>
      </c>
      <c r="CH75" s="532" t="str">
        <f>IFERROR(CE75,"")</f>
        <v/>
      </c>
      <c r="CI75" s="532" t="str">
        <f>IFERROR(CF75,"")</f>
        <v/>
      </c>
      <c r="CK75" s="1105">
        <f>T40</f>
        <v>0</v>
      </c>
    </row>
    <row r="76" spans="42:89" hidden="1" x14ac:dyDescent="0.2">
      <c r="BZ76" s="1104" t="s">
        <v>193</v>
      </c>
      <c r="CA76" s="532" t="str">
        <f t="shared" si="20"/>
        <v/>
      </c>
      <c r="CB76" s="532" t="str">
        <f t="shared" si="21"/>
        <v/>
      </c>
      <c r="CC76" s="532" t="str">
        <f t="shared" si="22"/>
        <v/>
      </c>
      <c r="CD76" s="532" t="e">
        <f t="array" ref="CD76">INDEX($CA$75:$CA$94,SMALL(IF(LEN(TRIM($CA$75:$CA$94)),ROW($CA$75:$CA$94)-MIN(ROW($CA$75:$CA$94))+1,""),ROW(A2)))</f>
        <v>#NUM!</v>
      </c>
      <c r="CE76" s="532" t="e">
        <f t="array" ref="CE76">INDEX($CB$75:$CB$94,SMALL(IF(LEN(TRIM($CB$75:$CB$94)),ROW($CB$75:$CB$94)-MIN(ROW($CB$75:$CB$94))+1,""),ROW(A2)))</f>
        <v>#NUM!</v>
      </c>
      <c r="CF76" s="532" t="e">
        <f t="array" ref="CF76">INDEX($CC$75:$CC$94,SMALL(IF(LEN(TRIM($CC$75:$CC$94)),ROW($CC$75:$CC$94)-MIN(ROW($CC$75:$CC$94))+1,""),ROW(A2)))</f>
        <v>#NUM!</v>
      </c>
      <c r="CG76" s="532" t="str">
        <f>IFERROR(CD76,"")</f>
        <v/>
      </c>
      <c r="CH76" s="532" t="str">
        <f t="shared" ref="CH76:CH84" si="23">IFERROR(CE76,"")</f>
        <v/>
      </c>
      <c r="CI76" s="532" t="str">
        <f t="shared" ref="CI76:CI84" si="24">IFERROR(CF76,"")</f>
        <v/>
      </c>
      <c r="CK76" s="1105">
        <f>T40</f>
        <v>0</v>
      </c>
    </row>
    <row r="77" spans="42:89" ht="16.5" hidden="1" customHeight="1" x14ac:dyDescent="0.2">
      <c r="BZ77" s="1104">
        <v>2</v>
      </c>
      <c r="CA77" s="532" t="str">
        <f t="shared" si="20"/>
        <v/>
      </c>
      <c r="CB77" s="532" t="str">
        <f t="shared" si="21"/>
        <v/>
      </c>
      <c r="CC77" s="532" t="str">
        <f t="shared" si="22"/>
        <v/>
      </c>
      <c r="CD77" s="532" t="e">
        <f t="array" ref="CD77">INDEX($CA$75:$CA$94,SMALL(IF(LEN(TRIM($CA$75:$CA$94)),ROW($CA$75:$CA$94)-MIN(ROW($CA$75:$CA$94))+1,""),ROW(A3)))</f>
        <v>#NUM!</v>
      </c>
      <c r="CE77" s="532" t="e">
        <f t="array" ref="CE77">INDEX($CB$75:$CB$94,SMALL(IF(LEN(TRIM($CB$75:$CB$94)),ROW($CB$75:$CB$94)-MIN(ROW($CB$75:$CB$94))+1,""),ROW(A3)))</f>
        <v>#NUM!</v>
      </c>
      <c r="CF77" s="532" t="e">
        <f t="array" ref="CF77">INDEX($CC$75:$CC$94,SMALL(IF(LEN(TRIM($CC$75:$CC$94)),ROW($CC$75:$CC$94)-MIN(ROW($CC$75:$CC$94))+1,""),ROW(A3)))</f>
        <v>#NUM!</v>
      </c>
      <c r="CG77" s="532" t="str">
        <f t="shared" ref="CG77:CG84" si="25">IFERROR(CD77,"")</f>
        <v/>
      </c>
      <c r="CH77" s="532" t="str">
        <f t="shared" si="23"/>
        <v/>
      </c>
      <c r="CI77" s="532" t="str">
        <f t="shared" si="24"/>
        <v/>
      </c>
      <c r="CK77" s="1105">
        <f>T42</f>
        <v>0</v>
      </c>
    </row>
    <row r="78" spans="42:89" ht="16.5" hidden="1" customHeight="1" x14ac:dyDescent="0.2">
      <c r="BZ78" s="1104" t="s">
        <v>194</v>
      </c>
      <c r="CA78" s="532" t="str">
        <f t="shared" si="20"/>
        <v/>
      </c>
      <c r="CB78" s="532" t="str">
        <f t="shared" si="21"/>
        <v/>
      </c>
      <c r="CC78" s="532" t="str">
        <f t="shared" si="22"/>
        <v/>
      </c>
      <c r="CD78" s="532" t="e">
        <f t="array" ref="CD78">INDEX($CA$75:$CA$94,SMALL(IF(LEN(TRIM($CA$75:$CA$94)),ROW($CA$75:$CA$94)-MIN(ROW($CA$75:$CA$94))+1,""),ROW(A4)))</f>
        <v>#NUM!</v>
      </c>
      <c r="CE78" s="532" t="e">
        <f t="array" ref="CE78">INDEX($CB$75:$CB$94,SMALL(IF(LEN(TRIM($CB$75:$CB$94)),ROW($CB$75:$CB$94)-MIN(ROW($CB$75:$CB$94))+1,""),ROW(A4)))</f>
        <v>#NUM!</v>
      </c>
      <c r="CF78" s="532" t="e">
        <f t="array" ref="CF78">INDEX($CC$75:$CC$94,SMALL(IF(LEN(TRIM($CC$75:$CC$94)),ROW($CC$75:$CC$94)-MIN(ROW($CC$75:$CC$94))+1,""),ROW(A4)))</f>
        <v>#NUM!</v>
      </c>
      <c r="CG78" s="532" t="str">
        <f t="shared" si="25"/>
        <v/>
      </c>
      <c r="CH78" s="532" t="str">
        <f t="shared" si="23"/>
        <v/>
      </c>
      <c r="CI78" s="532" t="str">
        <f t="shared" si="24"/>
        <v/>
      </c>
      <c r="CK78" s="1105">
        <f>T42</f>
        <v>0</v>
      </c>
    </row>
    <row r="79" spans="42:89" ht="16.5" hidden="1" customHeight="1" x14ac:dyDescent="0.2">
      <c r="BZ79" s="1104">
        <v>3</v>
      </c>
      <c r="CA79" s="532" t="str">
        <f t="shared" si="20"/>
        <v/>
      </c>
      <c r="CB79" s="532" t="str">
        <f t="shared" si="21"/>
        <v/>
      </c>
      <c r="CC79" s="532" t="str">
        <f t="shared" si="22"/>
        <v/>
      </c>
      <c r="CD79" s="532" t="e">
        <f t="array" ref="CD79">INDEX($CA$75:$CA$94,SMALL(IF(LEN(TRIM($CA$75:$CA$94)),ROW($CA$75:$CA$94)-MIN(ROW($CA$75:$CA$94))+1,""),ROW(A5)))</f>
        <v>#NUM!</v>
      </c>
      <c r="CE79" s="532" t="e">
        <f t="array" ref="CE79">INDEX($CB$75:$CB$94,SMALL(IF(LEN(TRIM($CB$75:$CB$94)),ROW($CB$75:$CB$94)-MIN(ROW($CB$75:$CB$94))+1,""),ROW(A5)))</f>
        <v>#NUM!</v>
      </c>
      <c r="CF79" s="532" t="e">
        <f t="array" ref="CF79">INDEX($CC$75:$CC$94,SMALL(IF(LEN(TRIM($CC$75:$CC$94)),ROW($CC$75:$CC$94)-MIN(ROW($CC$75:$CC$94))+1,""),ROW(A5)))</f>
        <v>#NUM!</v>
      </c>
      <c r="CG79" s="532" t="str">
        <f t="shared" si="25"/>
        <v/>
      </c>
      <c r="CH79" s="532" t="str">
        <f t="shared" si="23"/>
        <v/>
      </c>
      <c r="CI79" s="532" t="str">
        <f t="shared" si="24"/>
        <v/>
      </c>
      <c r="CK79" s="1105">
        <f>T44</f>
        <v>0</v>
      </c>
    </row>
    <row r="80" spans="42:89" ht="16.5" hidden="1" customHeight="1" x14ac:dyDescent="0.2">
      <c r="AP80" s="1106"/>
      <c r="AQ80" s="343"/>
      <c r="AR80" s="343"/>
      <c r="AS80" s="343"/>
      <c r="AT80" s="343"/>
      <c r="AU80" s="343"/>
      <c r="AV80" s="343"/>
      <c r="AW80" s="343"/>
      <c r="AX80" s="343"/>
      <c r="AY80" s="343"/>
      <c r="AZ80" s="343"/>
      <c r="BA80" s="343"/>
      <c r="BB80" s="343"/>
      <c r="BC80" s="343"/>
      <c r="BZ80" s="1104" t="s">
        <v>203</v>
      </c>
      <c r="CA80" s="532" t="str">
        <f t="shared" si="20"/>
        <v/>
      </c>
      <c r="CB80" s="532" t="str">
        <f t="shared" si="21"/>
        <v/>
      </c>
      <c r="CC80" s="532" t="str">
        <f t="shared" si="22"/>
        <v/>
      </c>
      <c r="CD80" s="532" t="e">
        <f t="array" ref="CD80">INDEX($CA$75:$CA$94,SMALL(IF(LEN(TRIM($CA$75:$CA$94)),ROW($CA$75:$CA$94)-MIN(ROW($CA$75:$CA$94))+1,""),ROW(A6)))</f>
        <v>#NUM!</v>
      </c>
      <c r="CE80" s="532" t="e">
        <f t="array" ref="CE80">INDEX($CB$75:$CB$94,SMALL(IF(LEN(TRIM($CB$75:$CB$94)),ROW($CB$75:$CB$94)-MIN(ROW($CB$75:$CB$94))+1,""),ROW(A6)))</f>
        <v>#NUM!</v>
      </c>
      <c r="CF80" s="532" t="e">
        <f t="array" ref="CF80">INDEX($CC$75:$CC$94,SMALL(IF(LEN(TRIM($CC$75:$CC$94)),ROW($CC$75:$CC$94)-MIN(ROW($CC$75:$CC$94))+1,""),ROW(A6)))</f>
        <v>#NUM!</v>
      </c>
      <c r="CG80" s="532" t="str">
        <f t="shared" si="25"/>
        <v/>
      </c>
      <c r="CH80" s="532" t="str">
        <f t="shared" si="23"/>
        <v/>
      </c>
      <c r="CI80" s="532" t="str">
        <f t="shared" si="24"/>
        <v/>
      </c>
      <c r="CK80" s="1105">
        <f>T44</f>
        <v>0</v>
      </c>
    </row>
    <row r="81" spans="41:89" ht="16.5" hidden="1" customHeight="1" x14ac:dyDescent="0.2">
      <c r="AP81" s="1107"/>
      <c r="AQ81" s="343"/>
      <c r="AR81" s="343"/>
      <c r="AS81" s="343"/>
      <c r="AT81" s="343"/>
      <c r="AU81" s="343"/>
      <c r="AV81" s="343"/>
      <c r="AW81" s="343"/>
      <c r="AX81" s="343"/>
      <c r="AY81" s="343"/>
      <c r="AZ81" s="343"/>
      <c r="BA81" s="343"/>
      <c r="BB81" s="343"/>
      <c r="BC81" s="343"/>
      <c r="BZ81" s="1104">
        <v>4</v>
      </c>
      <c r="CA81" s="532" t="str">
        <f t="shared" si="20"/>
        <v/>
      </c>
      <c r="CB81" s="532" t="str">
        <f t="shared" si="21"/>
        <v/>
      </c>
      <c r="CC81" s="532" t="str">
        <f t="shared" si="22"/>
        <v/>
      </c>
      <c r="CD81" s="532" t="e">
        <f t="array" ref="CD81">INDEX($CA$75:$CA$94,SMALL(IF(LEN(TRIM($CA$75:$CA$94)),ROW($CA$75:$CA$94)-MIN(ROW($CA$75:$CA$94))+1,""),ROW(A7)))</f>
        <v>#NUM!</v>
      </c>
      <c r="CE81" s="532" t="e">
        <f t="array" ref="CE81">INDEX($CB$75:$CB$94,SMALL(IF(LEN(TRIM($CB$75:$CB$94)),ROW($CB$75:$CB$94)-MIN(ROW($CB$75:$CB$94))+1,""),ROW(A7)))</f>
        <v>#NUM!</v>
      </c>
      <c r="CF81" s="532" t="e">
        <f t="array" ref="CF81">INDEX($CC$75:$CC$94,SMALL(IF(LEN(TRIM($CC$75:$CC$94)),ROW($CC$75:$CC$94)-MIN(ROW($CC$75:$CC$94))+1,""),ROW(A7)))</f>
        <v>#NUM!</v>
      </c>
      <c r="CG81" s="532" t="str">
        <f t="shared" si="25"/>
        <v/>
      </c>
      <c r="CH81" s="532" t="str">
        <f t="shared" si="23"/>
        <v/>
      </c>
      <c r="CI81" s="532" t="str">
        <f t="shared" si="24"/>
        <v/>
      </c>
      <c r="CK81" s="1105">
        <f>T46</f>
        <v>0</v>
      </c>
    </row>
    <row r="82" spans="41:89" ht="16.5" hidden="1" customHeight="1" x14ac:dyDescent="0.2">
      <c r="AP82" s="343"/>
      <c r="AQ82" s="343"/>
      <c r="AR82" s="343"/>
      <c r="AS82" s="343"/>
      <c r="AT82" s="343"/>
      <c r="AU82" s="343"/>
      <c r="AV82" s="343"/>
      <c r="AW82" s="343"/>
      <c r="AX82" s="343"/>
      <c r="AY82" s="343"/>
      <c r="AZ82" s="343"/>
      <c r="BA82" s="343"/>
      <c r="BB82" s="343"/>
      <c r="BC82" s="343"/>
      <c r="BZ82" s="1104" t="s">
        <v>195</v>
      </c>
      <c r="CA82" s="532" t="str">
        <f t="shared" si="20"/>
        <v/>
      </c>
      <c r="CB82" s="532" t="str">
        <f t="shared" si="21"/>
        <v/>
      </c>
      <c r="CC82" s="532" t="str">
        <f t="shared" si="22"/>
        <v/>
      </c>
      <c r="CD82" s="532" t="e">
        <f t="array" ref="CD82">INDEX($CA$75:$CA$94,SMALL(IF(LEN(TRIM($CA$75:$CA$94)),ROW($CA$75:$CA$94)-MIN(ROW($CA$75:$CA$94))+1,""),ROW(A8)))</f>
        <v>#NUM!</v>
      </c>
      <c r="CE82" s="532" t="e">
        <f t="array" ref="CE82">INDEX($CB$75:$CB$94,SMALL(IF(LEN(TRIM($CB$75:$CB$94)),ROW($CB$75:$CB$94)-MIN(ROW($CB$75:$CB$94))+1,""),ROW(A8)))</f>
        <v>#NUM!</v>
      </c>
      <c r="CF82" s="532" t="e">
        <f t="array" ref="CF82">INDEX($CC$75:$CC$94,SMALL(IF(LEN(TRIM($CC$75:$CC$94)),ROW($CC$75:$CC$94)-MIN(ROW($CC$75:$CC$94))+1,""),ROW(A8)))</f>
        <v>#NUM!</v>
      </c>
      <c r="CG82" s="532" t="str">
        <f t="shared" si="25"/>
        <v/>
      </c>
      <c r="CH82" s="532" t="str">
        <f t="shared" si="23"/>
        <v/>
      </c>
      <c r="CI82" s="532" t="str">
        <f t="shared" si="24"/>
        <v/>
      </c>
      <c r="CK82" s="1105">
        <f>T46</f>
        <v>0</v>
      </c>
    </row>
    <row r="83" spans="41:89" ht="16.5" hidden="1" customHeight="1" x14ac:dyDescent="0.2">
      <c r="AP83" s="334"/>
      <c r="AQ83" s="1108"/>
      <c r="AR83" s="1108"/>
      <c r="AS83" s="334"/>
      <c r="AT83" s="334"/>
      <c r="BZ83" s="1104">
        <v>5</v>
      </c>
      <c r="CA83" s="532" t="str">
        <f t="shared" si="20"/>
        <v/>
      </c>
      <c r="CB83" s="532" t="str">
        <f t="shared" si="21"/>
        <v/>
      </c>
      <c r="CC83" s="532" t="str">
        <f t="shared" si="22"/>
        <v/>
      </c>
      <c r="CD83" s="532" t="e">
        <f t="array" ref="CD83">INDEX($CA$75:$CA$94,SMALL(IF(LEN(TRIM($CA$75:$CA$94)),ROW($CA$75:$CA$94)-MIN(ROW($CA$75:$CA$94))+1,""),ROW(A9)))</f>
        <v>#NUM!</v>
      </c>
      <c r="CE83" s="532" t="e">
        <f t="array" ref="CE83">INDEX($CB$75:$CB$94,SMALL(IF(LEN(TRIM($CB$75:$CB$94)),ROW($CB$75:$CB$94)-MIN(ROW($CB$75:$CB$94))+1,""),ROW(A9)))</f>
        <v>#NUM!</v>
      </c>
      <c r="CF83" s="532" t="e">
        <f t="array" ref="CF83">INDEX($CC$75:$CC$94,SMALL(IF(LEN(TRIM($CC$75:$CC$94)),ROW($CC$75:$CC$94)-MIN(ROW($CC$75:$CC$94))+1,""),ROW(A9)))</f>
        <v>#NUM!</v>
      </c>
      <c r="CG83" s="532" t="str">
        <f t="shared" si="25"/>
        <v/>
      </c>
      <c r="CH83" s="532" t="str">
        <f t="shared" si="23"/>
        <v/>
      </c>
      <c r="CI83" s="532" t="str">
        <f t="shared" si="24"/>
        <v/>
      </c>
      <c r="CK83" s="1105">
        <f>T48</f>
        <v>0</v>
      </c>
    </row>
    <row r="84" spans="41:89" ht="16.5" hidden="1" customHeight="1" x14ac:dyDescent="0.2">
      <c r="AQ84" s="1109"/>
      <c r="AR84" s="1109"/>
      <c r="AS84" s="1109"/>
      <c r="AT84" s="1109"/>
      <c r="AU84" s="1109"/>
      <c r="AV84" s="1109"/>
      <c r="AW84" s="1109"/>
      <c r="AX84" s="1109"/>
      <c r="AY84" s="1109"/>
      <c r="AZ84" s="1109"/>
      <c r="BA84" s="1109"/>
      <c r="BB84" s="1109"/>
      <c r="BC84" s="1109"/>
      <c r="BZ84" s="1104" t="s">
        <v>196</v>
      </c>
      <c r="CA84" s="532" t="str">
        <f t="shared" si="20"/>
        <v/>
      </c>
      <c r="CB84" s="532" t="str">
        <f t="shared" si="21"/>
        <v/>
      </c>
      <c r="CC84" s="532" t="str">
        <f t="shared" si="22"/>
        <v/>
      </c>
      <c r="CD84" s="532" t="e">
        <f t="array" ref="CD84">INDEX($CA$75:$CA$94,SMALL(IF(LEN(TRIM($CA$75:$CA$94)),ROW($CA$75:$CA$94)-MIN(ROW($CA$75:$CA$94))+1,""),ROW(A10)))</f>
        <v>#NUM!</v>
      </c>
      <c r="CE84" s="532" t="e">
        <f t="array" ref="CE84">INDEX($CB$75:$CB$94,SMALL(IF(LEN(TRIM($CB$75:$CB$94)),ROW($CB$75:$CB$94)-MIN(ROW($CB$75:$CB$94))+1,""),ROW(A10)))</f>
        <v>#NUM!</v>
      </c>
      <c r="CF84" s="532" t="e">
        <f t="array" ref="CF84">INDEX($CC$75:$CC$94,SMALL(IF(LEN(TRIM($CC$75:$CC$94)),ROW($CC$75:$CC$94)-MIN(ROW($CC$75:$CC$94))+1,""),ROW(A10)))</f>
        <v>#NUM!</v>
      </c>
      <c r="CG84" s="532" t="str">
        <f t="shared" si="25"/>
        <v/>
      </c>
      <c r="CH84" s="532" t="str">
        <f t="shared" si="23"/>
        <v/>
      </c>
      <c r="CI84" s="532" t="str">
        <f t="shared" si="24"/>
        <v/>
      </c>
      <c r="CK84" s="1105">
        <f>T48</f>
        <v>0</v>
      </c>
    </row>
    <row r="85" spans="41:89" ht="16.5" hidden="1" customHeight="1" x14ac:dyDescent="0.2">
      <c r="AQ85" s="1109"/>
      <c r="AR85" s="1109"/>
      <c r="AS85" s="1109"/>
      <c r="AT85" s="1109"/>
      <c r="AU85" s="1109"/>
      <c r="AV85" s="1109"/>
      <c r="AW85" s="1109"/>
      <c r="AX85" s="1109"/>
      <c r="AY85" s="1109"/>
      <c r="AZ85" s="1109"/>
      <c r="BA85" s="1109"/>
      <c r="BB85" s="1109"/>
      <c r="BC85" s="1109"/>
      <c r="BZ85" s="1104">
        <v>6</v>
      </c>
      <c r="CA85" s="532" t="str">
        <f t="shared" si="20"/>
        <v/>
      </c>
      <c r="CB85" s="532" t="str">
        <f t="shared" si="21"/>
        <v/>
      </c>
      <c r="CC85" s="532" t="str">
        <f t="shared" si="22"/>
        <v/>
      </c>
      <c r="CD85" s="532" t="e">
        <f t="array" ref="CD85">INDEX($CA$75:$CA$94,SMALL(IF(LEN(TRIM($CA$75:$CA$94)),ROW($CA$75:$CA$94)-MIN(ROW($CA$75:$CA$94))+1,""),ROW(A11)))</f>
        <v>#NUM!</v>
      </c>
      <c r="CE85" s="532" t="e">
        <f t="array" ref="CE85">INDEX($CB$75:$CB$94,SMALL(IF(LEN(TRIM($CB$75:$CB$94)),ROW($CB$75:$CB$94)-MIN(ROW($CB$75:$CB$94))+1,""),ROW(A11)))</f>
        <v>#NUM!</v>
      </c>
      <c r="CF85" s="532" t="e">
        <f t="array" ref="CF85">INDEX($CC$75:$CC$94,SMALL(IF(LEN(TRIM($CC$75:$CC$94)),ROW($CC$75:$CC$94)-MIN(ROW($CC$75:$CC$94))+1,""),ROW(A11)))</f>
        <v>#NUM!</v>
      </c>
      <c r="CG85" s="532" t="str">
        <f>IFERROR(CD85,"")</f>
        <v/>
      </c>
      <c r="CH85" s="532" t="str">
        <f>IFERROR(CE85,"")</f>
        <v/>
      </c>
      <c r="CI85" s="532" t="str">
        <f t="shared" ref="CI85:CI94" si="26">IFERROR(CF85,"")</f>
        <v/>
      </c>
      <c r="CK85" s="1105">
        <f>T50</f>
        <v>0</v>
      </c>
    </row>
    <row r="86" spans="41:89" ht="21.75" hidden="1" customHeight="1" x14ac:dyDescent="0.2">
      <c r="AQ86" s="1109"/>
      <c r="AR86" s="1109"/>
      <c r="AS86" s="1109"/>
      <c r="AT86" s="1109"/>
      <c r="BA86" s="1109"/>
      <c r="BB86" s="1109"/>
      <c r="BC86" s="1109"/>
      <c r="BZ86" s="1104" t="s">
        <v>197</v>
      </c>
      <c r="CA86" s="532" t="str">
        <f t="shared" si="20"/>
        <v/>
      </c>
      <c r="CB86" s="532" t="str">
        <f t="shared" si="21"/>
        <v/>
      </c>
      <c r="CC86" s="532" t="str">
        <f t="shared" si="22"/>
        <v/>
      </c>
      <c r="CD86" s="532" t="e">
        <f t="array" ref="CD86">INDEX($CA$75:$CA$94,SMALL(IF(LEN(TRIM($CA$75:$CA$94)),ROW($CA$75:$CA$94)-MIN(ROW($CA$75:$CA$94))+1,""),ROW(A12)))</f>
        <v>#NUM!</v>
      </c>
      <c r="CE86" s="532" t="e">
        <f t="array" ref="CE86">INDEX($CB$75:$CB$94,SMALL(IF(LEN(TRIM($CB$75:$CB$94)),ROW($CB$75:$CB$94)-MIN(ROW($CB$75:$CB$94))+1,""),ROW(A12)))</f>
        <v>#NUM!</v>
      </c>
      <c r="CF86" s="532" t="e">
        <f t="array" ref="CF86">INDEX($CC$75:$CC$94,SMALL(IF(LEN(TRIM($CC$75:$CC$94)),ROW($CC$75:$CC$94)-MIN(ROW($CC$75:$CC$94))+1,""),ROW(A12)))</f>
        <v>#NUM!</v>
      </c>
      <c r="CG86" s="532" t="str">
        <f t="shared" ref="CG86:CG94" si="27">IFERROR(CD86,"")</f>
        <v/>
      </c>
      <c r="CH86" s="532" t="str">
        <f t="shared" ref="CH86:CH94" si="28">IFERROR(CE86,"")</f>
        <v/>
      </c>
      <c r="CI86" s="532" t="str">
        <f t="shared" si="26"/>
        <v/>
      </c>
      <c r="CK86" s="1105">
        <f>T50</f>
        <v>0</v>
      </c>
    </row>
    <row r="87" spans="41:89" ht="21.75" hidden="1" customHeight="1" x14ac:dyDescent="0.2">
      <c r="AQ87" s="1109"/>
      <c r="AR87" s="1109"/>
      <c r="AS87" s="1109"/>
      <c r="AT87" s="1109"/>
      <c r="BA87" s="1109"/>
      <c r="BB87" s="1109"/>
      <c r="BC87" s="1109"/>
      <c r="BZ87" s="1110">
        <v>7</v>
      </c>
      <c r="CA87" s="532" t="str">
        <f t="shared" si="20"/>
        <v/>
      </c>
      <c r="CB87" s="532" t="str">
        <f t="shared" si="21"/>
        <v/>
      </c>
      <c r="CC87" s="532" t="str">
        <f t="shared" si="22"/>
        <v/>
      </c>
      <c r="CD87" s="532" t="e">
        <f t="array" ref="CD87">INDEX($CA$75:$CA$94,SMALL(IF(LEN(TRIM($CA$75:$CA$94)),ROW($CA$75:$CA$94)-MIN(ROW($CA$75:$CA$94))+1,""),ROW(A13)))</f>
        <v>#NUM!</v>
      </c>
      <c r="CE87" s="532" t="e">
        <f t="array" ref="CE87">INDEX($CB$75:$CB$94,SMALL(IF(LEN(TRIM($CB$75:$CB$94)),ROW($CB$75:$CB$94)-MIN(ROW($CB$75:$CB$94))+1,""),ROW(A13)))</f>
        <v>#NUM!</v>
      </c>
      <c r="CF87" s="532" t="e">
        <f t="array" ref="CF87">INDEX($CC$75:$CC$94,SMALL(IF(LEN(TRIM($CC$75:$CC$94)),ROW($CC$75:$CC$94)-MIN(ROW($CC$75:$CC$94))+1,""),ROW(A13)))</f>
        <v>#NUM!</v>
      </c>
      <c r="CG87" s="532" t="str">
        <f t="shared" si="27"/>
        <v/>
      </c>
      <c r="CH87" s="532" t="str">
        <f t="shared" si="28"/>
        <v/>
      </c>
      <c r="CI87" s="532" t="str">
        <f t="shared" si="26"/>
        <v/>
      </c>
      <c r="CK87" s="1105">
        <f>T52</f>
        <v>0</v>
      </c>
    </row>
    <row r="88" spans="41:89" ht="21.75" hidden="1" customHeight="1" x14ac:dyDescent="0.2">
      <c r="AQ88" s="1109"/>
      <c r="AR88" s="1109"/>
      <c r="AS88" s="1109"/>
      <c r="AT88" s="1109"/>
      <c r="BA88" s="1109"/>
      <c r="BB88" s="1109"/>
      <c r="BC88" s="1109"/>
      <c r="BZ88" s="1111" t="s">
        <v>198</v>
      </c>
      <c r="CA88" s="532" t="str">
        <f t="shared" si="20"/>
        <v/>
      </c>
      <c r="CB88" s="532" t="str">
        <f t="shared" si="21"/>
        <v/>
      </c>
      <c r="CC88" s="532" t="str">
        <f t="shared" si="22"/>
        <v/>
      </c>
      <c r="CD88" s="532" t="e">
        <f t="array" ref="CD88">INDEX($CA$75:$CA$94,SMALL(IF(LEN(TRIM($CA$75:$CA$94)),ROW($CA$75:$CA$94)-MIN(ROW($CA$75:$CA$94))+1,""),ROW(A14)))</f>
        <v>#NUM!</v>
      </c>
      <c r="CE88" s="532" t="e">
        <f t="array" ref="CE88">INDEX($CB$75:$CB$94,SMALL(IF(LEN(TRIM($CB$75:$CB$94)),ROW($CB$75:$CB$94)-MIN(ROW($CB$75:$CB$94))+1,""),ROW(A14)))</f>
        <v>#NUM!</v>
      </c>
      <c r="CF88" s="532" t="e">
        <f t="array" ref="CF88">INDEX($CC$75:$CC$94,SMALL(IF(LEN(TRIM($CC$75:$CC$94)),ROW($CC$75:$CC$94)-MIN(ROW($CC$75:$CC$94))+1,""),ROW(A14)))</f>
        <v>#NUM!</v>
      </c>
      <c r="CG88" s="532" t="str">
        <f t="shared" si="27"/>
        <v/>
      </c>
      <c r="CH88" s="532" t="str">
        <f t="shared" si="28"/>
        <v/>
      </c>
      <c r="CI88" s="532" t="str">
        <f t="shared" si="26"/>
        <v/>
      </c>
      <c r="CK88" s="1105">
        <f>T52</f>
        <v>0</v>
      </c>
    </row>
    <row r="89" spans="41:89" ht="21.75" hidden="1" customHeight="1" x14ac:dyDescent="0.2">
      <c r="AO89" s="334"/>
      <c r="AP89" s="334"/>
      <c r="AQ89" s="334"/>
      <c r="AR89" s="334"/>
      <c r="AS89" s="334"/>
      <c r="BZ89" s="1110">
        <v>8</v>
      </c>
      <c r="CA89" s="532" t="str">
        <f t="shared" si="20"/>
        <v/>
      </c>
      <c r="CB89" s="532" t="str">
        <f t="shared" si="21"/>
        <v/>
      </c>
      <c r="CC89" s="532" t="str">
        <f t="shared" si="22"/>
        <v/>
      </c>
      <c r="CD89" s="532" t="e">
        <f t="array" ref="CD89">INDEX($CA$75:$CA$94,SMALL(IF(LEN(TRIM($CA$75:$CA$94)),ROW($CA$75:$CA$94)-MIN(ROW($CA$75:$CA$94))+1,""),ROW(A15)))</f>
        <v>#NUM!</v>
      </c>
      <c r="CE89" s="532" t="e">
        <f t="array" ref="CE89">INDEX($CB$75:$CB$94,SMALL(IF(LEN(TRIM($CB$75:$CB$94)),ROW($CB$75:$CB$94)-MIN(ROW($CB$75:$CB$94))+1,""),ROW(A15)))</f>
        <v>#NUM!</v>
      </c>
      <c r="CF89" s="532" t="e">
        <f t="array" ref="CF89">INDEX($CC$75:$CC$94,SMALL(IF(LEN(TRIM($CC$75:$CC$94)),ROW($CC$75:$CC$94)-MIN(ROW($CC$75:$CC$94))+1,""),ROW(A15)))</f>
        <v>#NUM!</v>
      </c>
      <c r="CG89" s="532" t="str">
        <f t="shared" si="27"/>
        <v/>
      </c>
      <c r="CH89" s="532" t="str">
        <f t="shared" si="28"/>
        <v/>
      </c>
      <c r="CI89" s="532" t="str">
        <f t="shared" si="26"/>
        <v/>
      </c>
      <c r="CK89" s="1105">
        <f>T54</f>
        <v>0</v>
      </c>
    </row>
    <row r="90" spans="41:89" ht="16.5" hidden="1" customHeight="1" x14ac:dyDescent="0.2">
      <c r="AO90" s="334"/>
      <c r="AP90" s="334"/>
      <c r="AQ90" s="334"/>
      <c r="AR90" s="334"/>
      <c r="AS90" s="334"/>
      <c r="BZ90" s="1110" t="s">
        <v>199</v>
      </c>
      <c r="CA90" s="532" t="str">
        <f t="shared" si="20"/>
        <v/>
      </c>
      <c r="CB90" s="532" t="str">
        <f t="shared" si="21"/>
        <v/>
      </c>
      <c r="CC90" s="532" t="str">
        <f t="shared" si="22"/>
        <v/>
      </c>
      <c r="CD90" s="532" t="e">
        <f t="array" ref="CD90">INDEX($CA$75:$CA$94,SMALL(IF(LEN(TRIM($CA$75:$CA$94)),ROW($CA$75:$CA$94)-MIN(ROW($CA$75:$CA$94))+1,""),ROW(A16)))</f>
        <v>#NUM!</v>
      </c>
      <c r="CE90" s="532" t="e">
        <f t="array" ref="CE90">INDEX($CB$75:$CB$94,SMALL(IF(LEN(TRIM($CB$75:$CB$94)),ROW($CB$75:$CB$94)-MIN(ROW($CB$75:$CB$94))+1,""),ROW(A16)))</f>
        <v>#NUM!</v>
      </c>
      <c r="CF90" s="532" t="e">
        <f t="array" ref="CF90">INDEX($CC$75:$CC$94,SMALL(IF(LEN(TRIM($CC$75:$CC$94)),ROW($CC$75:$CC$94)-MIN(ROW($CC$75:$CC$94))+1,""),ROW(A16)))</f>
        <v>#NUM!</v>
      </c>
      <c r="CG90" s="532" t="str">
        <f t="shared" si="27"/>
        <v/>
      </c>
      <c r="CH90" s="532" t="str">
        <f t="shared" si="28"/>
        <v/>
      </c>
      <c r="CI90" s="532" t="str">
        <f t="shared" si="26"/>
        <v/>
      </c>
      <c r="CK90" s="1105">
        <f>T54</f>
        <v>0</v>
      </c>
    </row>
    <row r="91" spans="41:89" ht="16.5" hidden="1" customHeight="1" x14ac:dyDescent="0.2">
      <c r="AO91" s="334"/>
      <c r="AP91" s="1112"/>
      <c r="AQ91" s="1112"/>
      <c r="AR91" s="1112"/>
      <c r="AS91" s="1112"/>
      <c r="AT91" s="1113"/>
      <c r="BH91" s="334"/>
      <c r="BI91" s="334"/>
      <c r="BJ91" s="334"/>
      <c r="BK91" s="334"/>
      <c r="BL91" s="334"/>
      <c r="BZ91" s="1110">
        <v>9</v>
      </c>
      <c r="CA91" s="532" t="str">
        <f t="shared" si="20"/>
        <v/>
      </c>
      <c r="CB91" s="532" t="str">
        <f t="shared" si="21"/>
        <v/>
      </c>
      <c r="CC91" s="532" t="str">
        <f t="shared" si="22"/>
        <v/>
      </c>
      <c r="CD91" s="532" t="e">
        <f t="array" ref="CD91">INDEX($CA$75:$CA$94,SMALL(IF(LEN(TRIM($CA$75:$CA$94)),ROW($CA$75:$CA$94)-MIN(ROW($CA$75:$CA$94))+1,""),ROW(A17)))</f>
        <v>#NUM!</v>
      </c>
      <c r="CE91" s="532" t="e">
        <f t="array" ref="CE91">INDEX($CB$75:$CB$94,SMALL(IF(LEN(TRIM($CB$75:$CB$94)),ROW($CB$75:$CB$94)-MIN(ROW($CB$75:$CB$94))+1,""),ROW(A17)))</f>
        <v>#NUM!</v>
      </c>
      <c r="CF91" s="532" t="e">
        <f t="array" ref="CF91">INDEX($CC$75:$CC$94,SMALL(IF(LEN(TRIM($CC$75:$CC$94)),ROW($CC$75:$CC$94)-MIN(ROW($CC$75:$CC$94))+1,""),ROW(A17)))</f>
        <v>#NUM!</v>
      </c>
      <c r="CG91" s="532" t="str">
        <f t="shared" si="27"/>
        <v/>
      </c>
      <c r="CH91" s="532" t="str">
        <f t="shared" si="28"/>
        <v/>
      </c>
      <c r="CI91" s="532" t="str">
        <f t="shared" si="26"/>
        <v/>
      </c>
      <c r="CK91" s="1105">
        <f>T56</f>
        <v>0</v>
      </c>
    </row>
    <row r="92" spans="41:89" ht="16.5" hidden="1" customHeight="1" x14ac:dyDescent="0.2">
      <c r="AO92" s="334"/>
      <c r="AP92" s="334"/>
      <c r="AQ92" s="334"/>
      <c r="AR92" s="334"/>
      <c r="AS92" s="334"/>
      <c r="BH92" s="334"/>
      <c r="BI92" s="334"/>
      <c r="BJ92" s="334"/>
      <c r="BK92" s="334"/>
      <c r="BL92" s="334"/>
      <c r="BZ92" s="1110" t="s">
        <v>200</v>
      </c>
      <c r="CA92" s="532" t="str">
        <f t="shared" si="20"/>
        <v/>
      </c>
      <c r="CB92" s="532" t="str">
        <f t="shared" si="21"/>
        <v/>
      </c>
      <c r="CC92" s="532" t="str">
        <f t="shared" si="22"/>
        <v/>
      </c>
      <c r="CD92" s="532" t="e">
        <f t="array" ref="CD92">INDEX($CA$75:$CA$94,SMALL(IF(LEN(TRIM($CA$75:$CA$94)),ROW($CA$75:$CA$94)-MIN(ROW($CA$75:$CA$94))+1,""),ROW(A18)))</f>
        <v>#NUM!</v>
      </c>
      <c r="CE92" s="532" t="e">
        <f t="array" ref="CE92">INDEX($CB$75:$CB$94,SMALL(IF(LEN(TRIM($CB$75:$CB$94)),ROW($CB$75:$CB$94)-MIN(ROW($CB$75:$CB$94))+1,""),ROW(A18)))</f>
        <v>#NUM!</v>
      </c>
      <c r="CF92" s="532" t="e">
        <f t="array" ref="CF92">INDEX($CC$75:$CC$94,SMALL(IF(LEN(TRIM($CC$75:$CC$94)),ROW($CC$75:$CC$94)-MIN(ROW($CC$75:$CC$94))+1,""),ROW(A18)))</f>
        <v>#NUM!</v>
      </c>
      <c r="CG92" s="532" t="str">
        <f t="shared" si="27"/>
        <v/>
      </c>
      <c r="CH92" s="532" t="str">
        <f t="shared" si="28"/>
        <v/>
      </c>
      <c r="CI92" s="532" t="str">
        <f t="shared" si="26"/>
        <v/>
      </c>
      <c r="CK92" s="1105">
        <f>T56</f>
        <v>0</v>
      </c>
    </row>
    <row r="93" spans="41:89" ht="16.5" hidden="1" customHeight="1" x14ac:dyDescent="0.2">
      <c r="AO93" s="334"/>
      <c r="AP93" s="538"/>
      <c r="AQ93" s="538"/>
      <c r="AR93" s="537"/>
      <c r="AS93" s="537"/>
      <c r="AT93" s="537"/>
      <c r="BH93" s="537"/>
      <c r="BI93" s="1086"/>
      <c r="BJ93" s="1086"/>
      <c r="BK93" s="1114"/>
      <c r="BL93" s="1115"/>
      <c r="BZ93" s="1110">
        <v>10</v>
      </c>
      <c r="CA93" s="532" t="str">
        <f t="shared" si="20"/>
        <v/>
      </c>
      <c r="CB93" s="532" t="str">
        <f t="shared" si="21"/>
        <v/>
      </c>
      <c r="CC93" s="532" t="str">
        <f t="shared" si="22"/>
        <v/>
      </c>
      <c r="CD93" s="532" t="e">
        <f t="array" ref="CD93">INDEX($CA$75:$CA$94,SMALL(IF(LEN(TRIM($CA$75:$CA$94)),ROW($CA$75:$CA$94)-MIN(ROW($CA$75:$CA$94))+1,""),ROW(A19)))</f>
        <v>#NUM!</v>
      </c>
      <c r="CE93" s="532" t="e">
        <f t="array" ref="CE93">INDEX($CB$75:$CB$94,SMALL(IF(LEN(TRIM($CB$75:$CB$94)),ROW($CB$75:$CB$94)-MIN(ROW($CB$75:$CB$94))+1,""),ROW(A19)))</f>
        <v>#NUM!</v>
      </c>
      <c r="CF93" s="532" t="e">
        <f t="array" ref="CF93">INDEX($CC$75:$CC$94,SMALL(IF(LEN(TRIM($CC$75:$CC$94)),ROW($CC$75:$CC$94)-MIN(ROW($CC$75:$CC$94))+1,""),ROW(A19)))</f>
        <v>#NUM!</v>
      </c>
      <c r="CG93" s="532" t="str">
        <f t="shared" si="27"/>
        <v/>
      </c>
      <c r="CH93" s="532" t="str">
        <f t="shared" si="28"/>
        <v/>
      </c>
      <c r="CI93" s="532" t="str">
        <f t="shared" si="26"/>
        <v/>
      </c>
      <c r="CK93" s="1105">
        <f>T58</f>
        <v>0</v>
      </c>
    </row>
    <row r="94" spans="41:89" ht="16.5" hidden="1" customHeight="1" x14ac:dyDescent="0.2">
      <c r="AO94" s="334"/>
      <c r="AP94" s="537"/>
      <c r="AQ94" s="1061"/>
      <c r="AR94" s="1061"/>
      <c r="AS94" s="537"/>
      <c r="AT94" s="537"/>
      <c r="BH94" s="537"/>
      <c r="BI94" s="334"/>
      <c r="BJ94" s="537"/>
      <c r="BK94" s="1114"/>
      <c r="BL94" s="334"/>
      <c r="BZ94" s="1110" t="s">
        <v>201</v>
      </c>
      <c r="CA94" s="532" t="str">
        <f t="shared" si="20"/>
        <v/>
      </c>
      <c r="CB94" s="532" t="str">
        <f t="shared" si="21"/>
        <v/>
      </c>
      <c r="CC94" s="532" t="str">
        <f t="shared" si="22"/>
        <v/>
      </c>
      <c r="CD94" s="532" t="e">
        <f t="array" ref="CD94">INDEX($CA$75:$CA$94,SMALL(IF(LEN(TRIM($CA$75:$CA$94)),ROW($CA$75:$CA$94)-MIN(ROW($CA$75:$CA$94))+1,""),ROW(A20)))</f>
        <v>#NUM!</v>
      </c>
      <c r="CE94" s="532" t="e">
        <f t="array" ref="CE94">INDEX($CB$75:$CB$94,SMALL(IF(LEN(TRIM($CB$75:$CB$94)),ROW($CB$75:$CB$94)-MIN(ROW($CB$75:$CB$94))+1,""),ROW(A20)))</f>
        <v>#NUM!</v>
      </c>
      <c r="CF94" s="532" t="e">
        <f t="array" ref="CF94">INDEX($CC$75:$CC$94,SMALL(IF(LEN(TRIM($CC$75:$CC$94)),ROW($CC$75:$CC$94)-MIN(ROW($CC$75:$CC$94))+1,""),ROW(A20)))</f>
        <v>#NUM!</v>
      </c>
      <c r="CG94" s="532" t="str">
        <f t="shared" si="27"/>
        <v/>
      </c>
      <c r="CH94" s="532" t="str">
        <f t="shared" si="28"/>
        <v/>
      </c>
      <c r="CI94" s="532" t="str">
        <f t="shared" si="26"/>
        <v/>
      </c>
      <c r="CK94" s="1105">
        <f>T58</f>
        <v>0</v>
      </c>
    </row>
    <row r="95" spans="41:89" ht="16.5" hidden="1" customHeight="1" x14ac:dyDescent="0.2">
      <c r="AO95" s="537"/>
      <c r="AP95" s="1116"/>
      <c r="AQ95" s="1116"/>
      <c r="AR95" s="1117"/>
      <c r="AS95" s="1117"/>
      <c r="AT95" s="539"/>
      <c r="BA95" s="1118"/>
      <c r="BH95" s="1119"/>
      <c r="BI95" s="1119"/>
      <c r="BJ95" s="1119"/>
      <c r="BK95" s="1119"/>
      <c r="BL95" s="1120"/>
      <c r="BZ95" s="1121"/>
      <c r="CA95" s="1122"/>
      <c r="CB95" s="334"/>
    </row>
    <row r="96" spans="41:89" ht="16.5" hidden="1" customHeight="1" x14ac:dyDescent="0.2">
      <c r="AO96" s="537"/>
      <c r="AP96" s="1116"/>
      <c r="AQ96" s="1116"/>
      <c r="AR96" s="1117"/>
      <c r="AS96" s="1117"/>
      <c r="AT96" s="539"/>
      <c r="BA96" s="1118"/>
      <c r="BH96" s="1119"/>
      <c r="BI96" s="1119"/>
      <c r="BJ96" s="1119"/>
      <c r="BK96" s="1119"/>
      <c r="BL96" s="1120"/>
      <c r="BZ96" s="1123"/>
      <c r="CA96" s="1122"/>
      <c r="CB96" s="334"/>
    </row>
    <row r="97" spans="41:88" ht="16.5" hidden="1" customHeight="1" x14ac:dyDescent="0.2">
      <c r="AO97" s="1124"/>
      <c r="AP97" s="1125"/>
      <c r="AQ97" s="1126"/>
      <c r="AR97" s="1126"/>
      <c r="AS97" s="1125"/>
      <c r="AT97" s="539"/>
      <c r="BA97" s="1118"/>
      <c r="BH97" s="1088"/>
      <c r="BI97" s="1089"/>
      <c r="BJ97" s="1088"/>
      <c r="BK97" s="1127"/>
      <c r="BL97" s="1089"/>
      <c r="BZ97" s="1128"/>
      <c r="CA97" s="1122"/>
      <c r="CB97" s="334"/>
    </row>
    <row r="98" spans="41:88" ht="16.5" hidden="1" customHeight="1" x14ac:dyDescent="0.25">
      <c r="AO98" s="1124"/>
      <c r="AP98" s="1116"/>
      <c r="AQ98" s="1116"/>
      <c r="AR98" s="1117"/>
      <c r="AS98" s="1117"/>
      <c r="AT98" s="539"/>
      <c r="BA98" s="1118"/>
      <c r="BH98" s="1119"/>
      <c r="BI98" s="1119"/>
      <c r="BJ98" s="1119"/>
      <c r="BK98" s="1119"/>
      <c r="BL98" s="1120"/>
      <c r="BZ98" s="521" t="s">
        <v>185</v>
      </c>
      <c r="CA98" s="522"/>
      <c r="CB98" s="522"/>
      <c r="CC98" s="522"/>
      <c r="CD98" s="522"/>
      <c r="CE98" s="522"/>
      <c r="CF98" s="522"/>
      <c r="CG98" s="522"/>
      <c r="CH98" s="522"/>
      <c r="CI98" s="522"/>
      <c r="CJ98" s="523"/>
    </row>
    <row r="99" spans="41:88" ht="16.5" hidden="1" customHeight="1" x14ac:dyDescent="0.2">
      <c r="AO99" s="1124"/>
      <c r="AP99" s="1116"/>
      <c r="AQ99" s="1116"/>
      <c r="AR99" s="1117"/>
      <c r="AS99" s="1117"/>
      <c r="AT99" s="539"/>
      <c r="BA99" s="1118"/>
      <c r="BH99" s="1119"/>
      <c r="BI99" s="1119"/>
      <c r="BJ99" s="1119"/>
      <c r="BK99" s="1119"/>
      <c r="BL99" s="1120"/>
      <c r="BZ99" s="1123"/>
      <c r="CB99" s="961"/>
      <c r="CC99" s="334"/>
      <c r="CD99" s="334"/>
      <c r="CE99" s="334"/>
      <c r="CF99" s="334"/>
      <c r="CG99" s="961"/>
      <c r="CH99" s="961"/>
    </row>
    <row r="100" spans="41:88" ht="16.5" hidden="1" customHeight="1" x14ac:dyDescent="0.2">
      <c r="AO100" s="1124"/>
      <c r="AP100" s="1125"/>
      <c r="AQ100" s="1126"/>
      <c r="AR100" s="1126"/>
      <c r="AS100" s="1125"/>
      <c r="AT100" s="539"/>
      <c r="BA100" s="1118"/>
      <c r="BH100" s="1088"/>
      <c r="BI100" s="1089"/>
      <c r="BJ100" s="1088"/>
      <c r="BK100" s="1002"/>
      <c r="BL100" s="1089"/>
      <c r="BZ100" s="1128"/>
      <c r="CA100" s="1129" t="s">
        <v>14</v>
      </c>
      <c r="CB100" s="553" t="s">
        <v>18</v>
      </c>
      <c r="CC100" s="553" t="s">
        <v>143</v>
      </c>
      <c r="CD100" s="1015" t="s">
        <v>160</v>
      </c>
      <c r="CE100" s="1130" t="s">
        <v>80</v>
      </c>
      <c r="CF100" s="433" t="s">
        <v>155</v>
      </c>
      <c r="CG100" s="432" t="s">
        <v>156</v>
      </c>
      <c r="CH100" s="553" t="s">
        <v>29</v>
      </c>
      <c r="CI100" s="432" t="s">
        <v>162</v>
      </c>
      <c r="CJ100" s="553" t="s">
        <v>163</v>
      </c>
    </row>
    <row r="101" spans="41:88" ht="19.5" hidden="1" customHeight="1" x14ac:dyDescent="0.2">
      <c r="AO101" s="1124"/>
      <c r="AP101" s="1116"/>
      <c r="AQ101" s="1116"/>
      <c r="AR101" s="1117"/>
      <c r="AS101" s="1117"/>
      <c r="AT101" s="539"/>
      <c r="BA101" s="1118"/>
      <c r="BH101" s="1119"/>
      <c r="BI101" s="1119"/>
      <c r="BJ101" s="1119"/>
      <c r="BK101" s="1119"/>
      <c r="BL101" s="1120"/>
      <c r="BZ101" s="341">
        <v>1</v>
      </c>
      <c r="CA101" s="1131" t="str">
        <f>IF(G20="","",IF(F40=$CM$8,0,"-"))</f>
        <v/>
      </c>
      <c r="CB101" s="1132" t="str">
        <f>IF(G20="","",IF(G40=$CO$8,4,IF(G40=$CO$9,"-","-")))</f>
        <v/>
      </c>
      <c r="CC101" s="1132" t="str">
        <f>IF(G20="","",IF(H40="","-",VLOOKUP(H40,$CM$25:$CN$29,2,FALSE)))</f>
        <v/>
      </c>
      <c r="CD101" s="1132" t="str">
        <f>IF(G20="","",IF(AND(K40="",J40=""),"-",IF(J40=0,"-",IF(K40="",(J40/10)*(48/12),IF(J40="",K40,"Error")))))</f>
        <v/>
      </c>
      <c r="CE101" s="1131" t="str">
        <f>CB113</f>
        <v/>
      </c>
      <c r="CF101" s="1131">
        <f>Q40</f>
        <v>0</v>
      </c>
      <c r="CG101" s="1131">
        <f>R40</f>
        <v>0</v>
      </c>
      <c r="CH101" s="1133" t="str">
        <f>CA113</f>
        <v/>
      </c>
      <c r="CI101" s="554">
        <f>SUM(CG101:CH101)</f>
        <v>0</v>
      </c>
      <c r="CJ101" s="1133">
        <f>SUM(CA101:CF101)</f>
        <v>0</v>
      </c>
    </row>
    <row r="102" spans="41:88" ht="19.5" hidden="1" customHeight="1" x14ac:dyDescent="0.2">
      <c r="AO102" s="1124"/>
      <c r="AP102" s="1116"/>
      <c r="AQ102" s="1116"/>
      <c r="AR102" s="1117"/>
      <c r="AS102" s="1117"/>
      <c r="AT102" s="539"/>
      <c r="BA102" s="1118"/>
      <c r="BH102" s="1119"/>
      <c r="BI102" s="1119"/>
      <c r="BJ102" s="1119"/>
      <c r="BK102" s="1119"/>
      <c r="BL102" s="1120"/>
      <c r="BZ102" s="341">
        <v>2</v>
      </c>
      <c r="CA102" s="1131" t="str">
        <f>IF(G21="","",IF(F42=$CM$8,0,"-"))</f>
        <v/>
      </c>
      <c r="CB102" s="1132" t="str">
        <f>IF(G21="","",IF(G42=$CO$8,4,IF(G42=$CO$9,"-","-")))</f>
        <v/>
      </c>
      <c r="CC102" s="1132" t="str">
        <f>IF(G21="","",IF(H42="","-",VLOOKUP(H42,$CM$25:$CN$29,2,FALSE)))</f>
        <v/>
      </c>
      <c r="CD102" s="1132" t="str">
        <f>IF(G21="","",IF(AND(K42="",J42=""),"-",IF(J42=0,"-",IF(K42="",(J42/10)*(48/12),IF(J42="",K42,"Error")))))</f>
        <v/>
      </c>
      <c r="CE102" s="1131" t="str">
        <f t="shared" ref="CE102:CE110" si="29">CB114</f>
        <v/>
      </c>
      <c r="CF102" s="1131">
        <f>Q42</f>
        <v>0</v>
      </c>
      <c r="CG102" s="1131">
        <f>R42</f>
        <v>0</v>
      </c>
      <c r="CH102" s="1133" t="str">
        <f t="shared" ref="CH102:CH110" si="30">CA114</f>
        <v/>
      </c>
      <c r="CI102" s="554">
        <f t="shared" ref="CI102:CI110" si="31">SUM(CG102:CH102)</f>
        <v>0</v>
      </c>
      <c r="CJ102" s="1133">
        <f t="shared" ref="CJ102:CJ110" si="32">SUM(CA102:CF102)</f>
        <v>0</v>
      </c>
    </row>
    <row r="103" spans="41:88" ht="19.5" hidden="1" customHeight="1" x14ac:dyDescent="0.2">
      <c r="AO103" s="1124"/>
      <c r="AP103" s="1125"/>
      <c r="AQ103" s="1126"/>
      <c r="AR103" s="1126"/>
      <c r="AS103" s="1125"/>
      <c r="AT103" s="539"/>
      <c r="BA103" s="1118"/>
      <c r="BH103" s="1088"/>
      <c r="BI103" s="1089"/>
      <c r="BJ103" s="1088"/>
      <c r="BK103" s="1002"/>
      <c r="BL103" s="1089"/>
      <c r="BZ103" s="341">
        <v>3</v>
      </c>
      <c r="CA103" s="1131" t="str">
        <f>IF(G22="","",IF(F44=$CM$8,0,"-"))</f>
        <v/>
      </c>
      <c r="CB103" s="1132" t="str">
        <f>IF(G22="","",IF(G44=$CO$8,4,IF(G44=$CO$9,"-","-")))</f>
        <v/>
      </c>
      <c r="CC103" s="1132" t="str">
        <f>IF(G22="","",IF(H44="","-",VLOOKUP(H44,$CM$25:$CN$29,2,FALSE)))</f>
        <v/>
      </c>
      <c r="CD103" s="1132" t="str">
        <f>IF(G22="","",IF(AND(K44="",J44=""),"-",IF(J44=0,"-",IF(K44="",(J44/10)*(48/12),IF(J44="",K44,"Error")))))</f>
        <v/>
      </c>
      <c r="CE103" s="1131" t="str">
        <f t="shared" si="29"/>
        <v/>
      </c>
      <c r="CF103" s="1131">
        <f>Q44</f>
        <v>0</v>
      </c>
      <c r="CG103" s="1131">
        <f>R44</f>
        <v>0</v>
      </c>
      <c r="CH103" s="1133" t="str">
        <f t="shared" si="30"/>
        <v/>
      </c>
      <c r="CI103" s="554">
        <f t="shared" si="31"/>
        <v>0</v>
      </c>
      <c r="CJ103" s="1133">
        <f t="shared" si="32"/>
        <v>0</v>
      </c>
    </row>
    <row r="104" spans="41:88" ht="19.5" hidden="1" customHeight="1" x14ac:dyDescent="0.2">
      <c r="AO104" s="1124"/>
      <c r="AP104" s="1116"/>
      <c r="AQ104" s="1116"/>
      <c r="AR104" s="1117"/>
      <c r="AS104" s="1117"/>
      <c r="AT104" s="539"/>
      <c r="BA104" s="1118"/>
      <c r="BH104" s="1119"/>
      <c r="BI104" s="1119"/>
      <c r="BJ104" s="1119"/>
      <c r="BK104" s="1119"/>
      <c r="BL104" s="1120"/>
      <c r="BZ104" s="341">
        <v>4</v>
      </c>
      <c r="CA104" s="1131" t="str">
        <f>IF(G23="","",IF(F46=$CM$8,0,"-"))</f>
        <v/>
      </c>
      <c r="CB104" s="1132" t="str">
        <f>IF(G23="","",IF(G46=$CO$8,4,IF(G46=$CO$9,"-","-")))</f>
        <v/>
      </c>
      <c r="CC104" s="1132" t="str">
        <f>IF(G23="","",IF(H46="","-",VLOOKUP(H46,$CM$25:$CN$29,2,FALSE)))</f>
        <v/>
      </c>
      <c r="CD104" s="1132" t="str">
        <f>IF(G23="","",IF(AND(K46="",J46=""),"-",IF(J46=0,"-",IF(K46="",(J46/10)*(48/12),IF(J46="",K46,"Error")))))</f>
        <v/>
      </c>
      <c r="CE104" s="1131" t="str">
        <f t="shared" si="29"/>
        <v/>
      </c>
      <c r="CF104" s="1131">
        <f>Q46</f>
        <v>0</v>
      </c>
      <c r="CG104" s="1131">
        <f>R46</f>
        <v>0</v>
      </c>
      <c r="CH104" s="1133" t="str">
        <f t="shared" si="30"/>
        <v/>
      </c>
      <c r="CI104" s="554">
        <f t="shared" si="31"/>
        <v>0</v>
      </c>
      <c r="CJ104" s="1133">
        <f t="shared" si="32"/>
        <v>0</v>
      </c>
    </row>
    <row r="105" spans="41:88" ht="19.5" hidden="1" customHeight="1" x14ac:dyDescent="0.2">
      <c r="AO105" s="1124"/>
      <c r="AP105" s="1116"/>
      <c r="AQ105" s="1116"/>
      <c r="AR105" s="1117"/>
      <c r="AS105" s="1117"/>
      <c r="AT105" s="539"/>
      <c r="BA105" s="1118"/>
      <c r="BH105" s="1119"/>
      <c r="BI105" s="1119"/>
      <c r="BJ105" s="1119"/>
      <c r="BK105" s="1119"/>
      <c r="BL105" s="1120"/>
      <c r="BZ105" s="341">
        <v>5</v>
      </c>
      <c r="CA105" s="1131" t="str">
        <f>IF(G24="","",IF(F48=$CM$8,0,"-"))</f>
        <v/>
      </c>
      <c r="CB105" s="1132" t="str">
        <f>IF(G24="","",IF(G48=$CO$8,4,IF(G48=$CO$9,"-","-")))</f>
        <v/>
      </c>
      <c r="CC105" s="1132" t="str">
        <f>IF(G24="","",IF(H48="","-",VLOOKUP(H48,$CM$25:$CN$29,2,FALSE)))</f>
        <v/>
      </c>
      <c r="CD105" s="1132" t="str">
        <f>IF(G24="","",IF(AND(K48="",J48=""),"-",IF(J48=0,"-",IF(K48="",(J48/10)*(48/12),IF(J48="",K48,"Error")))))</f>
        <v/>
      </c>
      <c r="CE105" s="1131" t="str">
        <f t="shared" si="29"/>
        <v/>
      </c>
      <c r="CF105" s="1131">
        <f>Q48</f>
        <v>0</v>
      </c>
      <c r="CG105" s="1131">
        <f>R48</f>
        <v>0</v>
      </c>
      <c r="CH105" s="1133" t="str">
        <f t="shared" si="30"/>
        <v/>
      </c>
      <c r="CI105" s="554">
        <f t="shared" si="31"/>
        <v>0</v>
      </c>
      <c r="CJ105" s="1133">
        <f t="shared" si="32"/>
        <v>0</v>
      </c>
    </row>
    <row r="106" spans="41:88" ht="19.5" hidden="1" customHeight="1" x14ac:dyDescent="0.2">
      <c r="AO106" s="1124"/>
      <c r="AP106" s="1125"/>
      <c r="AQ106" s="1126"/>
      <c r="AR106" s="1126"/>
      <c r="AS106" s="1125"/>
      <c r="AT106" s="539"/>
      <c r="BA106" s="1118"/>
      <c r="BH106" s="1088"/>
      <c r="BI106" s="1089"/>
      <c r="BJ106" s="1088"/>
      <c r="BK106" s="1002"/>
      <c r="BL106" s="1089"/>
      <c r="BZ106" s="341">
        <v>6</v>
      </c>
      <c r="CA106" s="1131" t="str">
        <f>IF(G25="","",IF(F50=$CM$8,0,"-"))</f>
        <v/>
      </c>
      <c r="CB106" s="1132" t="str">
        <f>IF(G25="","",IF(G50=$CO$8,4,IF(G50=$CO$9,"-","-")))</f>
        <v/>
      </c>
      <c r="CC106" s="1132" t="str">
        <f>IF(G25="","",IF(H50="","-",VLOOKUP(H50,$CM$25:$CN$29,2,FALSE)))</f>
        <v/>
      </c>
      <c r="CD106" s="1132" t="str">
        <f>IF(G25="","",IF(AND(K50="",J50=""),"-",IF(J50=0,"-",IF(K50="",(J50/10)*(48/12),IF(J50="",K50,"Error")))))</f>
        <v/>
      </c>
      <c r="CE106" s="1131" t="str">
        <f t="shared" si="29"/>
        <v/>
      </c>
      <c r="CF106" s="1131">
        <f>Q50</f>
        <v>0</v>
      </c>
      <c r="CG106" s="1131">
        <f>R50</f>
        <v>0</v>
      </c>
      <c r="CH106" s="1133" t="str">
        <f t="shared" si="30"/>
        <v/>
      </c>
      <c r="CI106" s="554">
        <f t="shared" si="31"/>
        <v>0</v>
      </c>
      <c r="CJ106" s="1133">
        <f t="shared" si="32"/>
        <v>0</v>
      </c>
    </row>
    <row r="107" spans="41:88" ht="19.5" hidden="1" customHeight="1" x14ac:dyDescent="0.2">
      <c r="AO107" s="1124"/>
      <c r="AP107" s="1116"/>
      <c r="AQ107" s="1116"/>
      <c r="AR107" s="1117"/>
      <c r="AS107" s="1117"/>
      <c r="AT107" s="539"/>
      <c r="BA107" s="1118"/>
      <c r="BH107" s="1119"/>
      <c r="BI107" s="1119"/>
      <c r="BJ107" s="1119"/>
      <c r="BK107" s="1119"/>
      <c r="BL107" s="1120"/>
      <c r="BZ107" s="341">
        <v>7</v>
      </c>
      <c r="CA107" s="1131" t="str">
        <f>IF(G26="","",IF(F52=$CM$8,0,"-"))</f>
        <v/>
      </c>
      <c r="CB107" s="1132" t="str">
        <f>IF(G26="","",IF(G52=$CO$8,4,IF(G52=$CO$9,"-","-")))</f>
        <v/>
      </c>
      <c r="CC107" s="1132" t="str">
        <f>IF(G26="","",IF(H52="","-",VLOOKUP(H52,$CM$25:$CN$29,2,FALSE)))</f>
        <v/>
      </c>
      <c r="CD107" s="1132" t="str">
        <f>IF(G26="","",IF(AND(K52="",J52=""),"-",IF(J52=0,"-",IF(K52="",(J52/10)*(48/12),IF(J52="",K52,"Error")))))</f>
        <v/>
      </c>
      <c r="CE107" s="1131" t="str">
        <f t="shared" si="29"/>
        <v/>
      </c>
      <c r="CF107" s="1131">
        <f>Q52</f>
        <v>0</v>
      </c>
      <c r="CG107" s="1131">
        <f>R52</f>
        <v>0</v>
      </c>
      <c r="CH107" s="1133" t="str">
        <f t="shared" si="30"/>
        <v/>
      </c>
      <c r="CI107" s="554">
        <f t="shared" si="31"/>
        <v>0</v>
      </c>
      <c r="CJ107" s="1133">
        <f t="shared" si="32"/>
        <v>0</v>
      </c>
    </row>
    <row r="108" spans="41:88" ht="19.5" hidden="1" customHeight="1" x14ac:dyDescent="0.2">
      <c r="AO108" s="1124"/>
      <c r="AP108" s="1116"/>
      <c r="AQ108" s="1116"/>
      <c r="AR108" s="1117"/>
      <c r="AS108" s="1117"/>
      <c r="AT108" s="539"/>
      <c r="BA108" s="1118"/>
      <c r="BH108" s="1119"/>
      <c r="BI108" s="1119"/>
      <c r="BJ108" s="1119"/>
      <c r="BK108" s="1119"/>
      <c r="BL108" s="1120"/>
      <c r="BZ108" s="341">
        <v>8</v>
      </c>
      <c r="CA108" s="1131" t="str">
        <f>IF(G27="","",IF(F54=$CM$8,0,"-"))</f>
        <v/>
      </c>
      <c r="CB108" s="1132" t="str">
        <f>IF(G27="","",IF(G54=$CO$8,4,IF(G54=$CO$9,"-","-")))</f>
        <v/>
      </c>
      <c r="CC108" s="1132" t="str">
        <f>IF(G27="","",IF(H54="","-",VLOOKUP(H54,$CM$25:$CN$29,2,FALSE)))</f>
        <v/>
      </c>
      <c r="CD108" s="1132" t="str">
        <f>IF(G27="","",IF(AND(K54="",J54=""),"-",IF(J54=0,"-",IF(K54="",(J54/10)*(48/12),IF(J54="",K54,"Error")))))</f>
        <v/>
      </c>
      <c r="CE108" s="1131" t="str">
        <f t="shared" si="29"/>
        <v/>
      </c>
      <c r="CF108" s="1131">
        <f>Q54</f>
        <v>0</v>
      </c>
      <c r="CG108" s="1131">
        <f>R54</f>
        <v>0</v>
      </c>
      <c r="CH108" s="1133" t="str">
        <f t="shared" si="30"/>
        <v/>
      </c>
      <c r="CI108" s="554">
        <f t="shared" si="31"/>
        <v>0</v>
      </c>
      <c r="CJ108" s="1133">
        <f t="shared" si="32"/>
        <v>0</v>
      </c>
    </row>
    <row r="109" spans="41:88" ht="19.5" hidden="1" customHeight="1" x14ac:dyDescent="0.2">
      <c r="AO109" s="1124"/>
      <c r="AP109" s="1125"/>
      <c r="AQ109" s="1126"/>
      <c r="AR109" s="1126"/>
      <c r="AS109" s="1125"/>
      <c r="AT109" s="539"/>
      <c r="BA109" s="1118"/>
      <c r="BH109" s="1088"/>
      <c r="BI109" s="1089"/>
      <c r="BJ109" s="1088"/>
      <c r="BK109" s="1002"/>
      <c r="BL109" s="1089"/>
      <c r="BZ109" s="341">
        <v>9</v>
      </c>
      <c r="CA109" s="1131" t="str">
        <f>IF(G28="","",IF(F56=$CM$8,0,"-"))</f>
        <v/>
      </c>
      <c r="CB109" s="1132" t="str">
        <f>IF(G28="","",IF(G56=$CO$8,4,IF(G56=$CO$9,"-","-")))</f>
        <v/>
      </c>
      <c r="CC109" s="1132" t="str">
        <f>IF(G28="","",IF(H56="","-",VLOOKUP(H56,$CM$25:$CN$29,2,FALSE)))</f>
        <v/>
      </c>
      <c r="CD109" s="1132" t="str">
        <f>IF(G28="","",IF(AND(K56="",J56=""),"-",IF(J56=0,"-",IF(K56="",(J56/10)*(48/12),IF(J56="",K56,"Error")))))</f>
        <v/>
      </c>
      <c r="CE109" s="1131" t="str">
        <f t="shared" si="29"/>
        <v/>
      </c>
      <c r="CF109" s="1131">
        <f>Q56</f>
        <v>0</v>
      </c>
      <c r="CG109" s="1131">
        <f>R56</f>
        <v>0</v>
      </c>
      <c r="CH109" s="1133" t="str">
        <f t="shared" si="30"/>
        <v/>
      </c>
      <c r="CI109" s="554">
        <f t="shared" si="31"/>
        <v>0</v>
      </c>
      <c r="CJ109" s="1133">
        <f t="shared" si="32"/>
        <v>0</v>
      </c>
    </row>
    <row r="110" spans="41:88" ht="19.5" hidden="1" customHeight="1" x14ac:dyDescent="0.2">
      <c r="AO110" s="1124"/>
      <c r="AP110" s="1116"/>
      <c r="AQ110" s="1116"/>
      <c r="AR110" s="1117"/>
      <c r="AS110" s="1117"/>
      <c r="AT110" s="539"/>
      <c r="BA110" s="1118"/>
      <c r="BH110" s="1119"/>
      <c r="BI110" s="1119"/>
      <c r="BJ110" s="1119"/>
      <c r="BK110" s="1119"/>
      <c r="BL110" s="1120"/>
      <c r="BZ110" s="341">
        <v>10</v>
      </c>
      <c r="CA110" s="1131" t="str">
        <f>IF(G29="","",IF(F58=$CM$8,0,"-"))</f>
        <v/>
      </c>
      <c r="CB110" s="554" t="str">
        <f>IF(G29="","",IF(G58=$CO$8,4,IF(G58=$CO$9,"-","-")))</f>
        <v/>
      </c>
      <c r="CC110" s="554" t="str">
        <f>IF(G29="","",IF(H58="","-",VLOOKUP(H58,$CM$25:$CN$29,2,FALSE)))</f>
        <v/>
      </c>
      <c r="CD110" s="554" t="str">
        <f>IF(G29="","",IF(AND(K58="",J58=""),"-",IF(J58=0,"-",IF(K58="",(J58/10)*(48/12),IF(J58="",K58,"Error")))))</f>
        <v/>
      </c>
      <c r="CE110" s="1131" t="str">
        <f t="shared" si="29"/>
        <v/>
      </c>
      <c r="CF110" s="1131">
        <f>Q58</f>
        <v>0</v>
      </c>
      <c r="CG110" s="1131">
        <f>R58</f>
        <v>0</v>
      </c>
      <c r="CH110" s="1133" t="str">
        <f t="shared" si="30"/>
        <v/>
      </c>
      <c r="CI110" s="554">
        <f t="shared" si="31"/>
        <v>0</v>
      </c>
      <c r="CJ110" s="1133">
        <f t="shared" si="32"/>
        <v>0</v>
      </c>
    </row>
    <row r="111" spans="41:88" ht="18.75" hidden="1" customHeight="1" x14ac:dyDescent="0.2">
      <c r="AO111" s="1124"/>
      <c r="AP111" s="1116"/>
      <c r="AQ111" s="1116"/>
      <c r="AR111" s="1117"/>
      <c r="AS111" s="1117"/>
      <c r="AT111" s="539"/>
      <c r="BA111" s="1118"/>
      <c r="BH111" s="1119"/>
      <c r="BI111" s="1119"/>
      <c r="BJ111" s="1119"/>
      <c r="BK111" s="1119"/>
      <c r="BL111" s="1120"/>
    </row>
    <row r="112" spans="41:88" ht="18.75" hidden="1" customHeight="1" x14ac:dyDescent="0.2">
      <c r="AO112" s="1124"/>
      <c r="AP112" s="1125"/>
      <c r="AQ112" s="1126"/>
      <c r="AR112" s="1126"/>
      <c r="AS112" s="1125"/>
      <c r="AT112" s="539"/>
      <c r="BA112" s="1118"/>
      <c r="BH112" s="1088"/>
      <c r="BI112" s="1089"/>
      <c r="BJ112" s="1088"/>
      <c r="BK112" s="1002"/>
      <c r="BL112" s="1089"/>
      <c r="CA112" s="1134" t="s">
        <v>101</v>
      </c>
      <c r="CB112" s="1134" t="s">
        <v>67</v>
      </c>
    </row>
    <row r="113" spans="16:80" ht="18.75" hidden="1" customHeight="1" x14ac:dyDescent="0.2">
      <c r="AO113" s="1124"/>
      <c r="AP113" s="1116"/>
      <c r="AQ113" s="1116"/>
      <c r="AR113" s="1117"/>
      <c r="AS113" s="1117"/>
      <c r="AT113" s="539"/>
      <c r="BA113" s="1118"/>
      <c r="BH113" s="1119"/>
      <c r="BI113" s="1119"/>
      <c r="BJ113" s="1119"/>
      <c r="BK113" s="1119"/>
      <c r="BL113" s="1120"/>
      <c r="CA113" s="1135" t="str">
        <f>IF(CE8=1,"",IF(OR(E40="",E40=0),22,E40*22))</f>
        <v/>
      </c>
      <c r="CB113" s="1135" t="str">
        <f>IF(CE8=1,"",IF(OR(E40="",E40=0),VLOOKUP($D$15,$CM$17:$CN$21,2,FALSE),VLOOKUP($D$15,$CM$17:$CN$21,2,FALSE)*E40))</f>
        <v/>
      </c>
    </row>
    <row r="114" spans="16:80" ht="18.75" hidden="1" customHeight="1" x14ac:dyDescent="0.2">
      <c r="P114" s="334"/>
      <c r="Q114" s="907"/>
      <c r="R114" s="334"/>
      <c r="S114" s="334"/>
      <c r="AO114" s="1124"/>
      <c r="AP114" s="1116"/>
      <c r="AQ114" s="1116"/>
      <c r="AR114" s="1117"/>
      <c r="AS114" s="1117"/>
      <c r="AT114" s="539"/>
      <c r="BA114" s="1118"/>
      <c r="BH114" s="1119"/>
      <c r="BI114" s="1119"/>
      <c r="BJ114" s="1119"/>
      <c r="BK114" s="1119"/>
      <c r="BL114" s="1120"/>
      <c r="CA114" s="1135" t="str">
        <f>IF(CE9=1,"",IF(OR(E42="",E42=0),22,E42*22))</f>
        <v/>
      </c>
      <c r="CB114" s="1135" t="str">
        <f>IF(CE9=1,"",IF(OR(E42="",E42=0),VLOOKUP($D$15,$CM$17:$CN$21,2,FALSE),VLOOKUP($D$15,$CM$17:$CN$21,2,FALSE)*E42))</f>
        <v/>
      </c>
    </row>
    <row r="115" spans="16:80" ht="18.75" hidden="1" customHeight="1" x14ac:dyDescent="0.2">
      <c r="P115" s="334"/>
      <c r="Q115" s="907"/>
      <c r="R115" s="334"/>
      <c r="S115" s="334"/>
      <c r="AO115" s="1124"/>
      <c r="AP115" s="1125"/>
      <c r="AQ115" s="1126"/>
      <c r="AR115" s="1126"/>
      <c r="AS115" s="1125"/>
      <c r="AT115" s="539"/>
      <c r="BA115" s="1118"/>
      <c r="BH115" s="1088"/>
      <c r="BI115" s="1089"/>
      <c r="BJ115" s="1088"/>
      <c r="BK115" s="1002"/>
      <c r="BL115" s="1089"/>
      <c r="CA115" s="1135" t="str">
        <f>IF(CE10=1,"",IF(OR(E44="",E44=0),22,E44*22))</f>
        <v/>
      </c>
      <c r="CB115" s="1135" t="str">
        <f>IF(CE10=1,"",IF(OR(E44="",E44=0),VLOOKUP($D$15,$CM$17:$CN$21,2,FALSE),VLOOKUP($D$15,$CM$17:$CN$21,2,FALSE)*E44))</f>
        <v/>
      </c>
    </row>
    <row r="116" spans="16:80" ht="18.75" hidden="1" customHeight="1" x14ac:dyDescent="0.2">
      <c r="P116" s="334"/>
      <c r="Q116" s="907"/>
      <c r="R116" s="334"/>
      <c r="S116" s="334"/>
      <c r="AO116" s="1124"/>
      <c r="AP116" s="1116"/>
      <c r="AQ116" s="1116"/>
      <c r="AR116" s="1117"/>
      <c r="AS116" s="1117"/>
      <c r="AT116" s="539"/>
      <c r="BA116" s="1118"/>
      <c r="BH116" s="1119"/>
      <c r="BI116" s="1119"/>
      <c r="BJ116" s="1119"/>
      <c r="BK116" s="1119"/>
      <c r="BL116" s="1120"/>
      <c r="CA116" s="1135" t="str">
        <f>IF(CE11=1,"",IF(OR(E46="",E46=0),22,E46*22))</f>
        <v/>
      </c>
      <c r="CB116" s="1135" t="str">
        <f>IF(CE11=1,"",IF(OR(E46="",E46=0),VLOOKUP($D$15,$CM$17:$CN$21,2,FALSE),VLOOKUP($D$15,$CM$17:$CN$21,2,FALSE)*E46))</f>
        <v/>
      </c>
    </row>
    <row r="117" spans="16:80" ht="18.75" hidden="1" customHeight="1" x14ac:dyDescent="0.2">
      <c r="P117" s="352"/>
      <c r="Q117" s="1136"/>
      <c r="R117" s="334"/>
      <c r="S117" s="334"/>
      <c r="AO117" s="1124"/>
      <c r="AP117" s="1116"/>
      <c r="AQ117" s="1116"/>
      <c r="AR117" s="1117"/>
      <c r="AS117" s="1117"/>
      <c r="AT117" s="539"/>
      <c r="BA117" s="1118"/>
      <c r="BH117" s="1119"/>
      <c r="BI117" s="1119"/>
      <c r="BJ117" s="1119"/>
      <c r="BK117" s="1119"/>
      <c r="BL117" s="1120"/>
      <c r="CA117" s="1135" t="str">
        <f>IF(CE12=1,"",IF(OR(E48="",E48=0),22,E48*22))</f>
        <v/>
      </c>
      <c r="CB117" s="1135" t="str">
        <f>IF(CE12=1,"",IF(OR(E48="",E48=0),VLOOKUP($D$15,$CM$17:$CN$21,2,FALSE),VLOOKUP($D$15,$CM$17:$CN$21,2,FALSE)*E48))</f>
        <v/>
      </c>
    </row>
    <row r="118" spans="16:80" ht="18.75" hidden="1" customHeight="1" x14ac:dyDescent="0.2">
      <c r="P118" s="352"/>
      <c r="Q118" s="1136"/>
      <c r="R118" s="334"/>
      <c r="S118" s="334"/>
      <c r="AO118" s="1124"/>
      <c r="AP118" s="1125"/>
      <c r="AQ118" s="1126"/>
      <c r="AR118" s="1126"/>
      <c r="AS118" s="1125"/>
      <c r="AT118" s="539"/>
      <c r="BA118" s="1118"/>
      <c r="BH118" s="1088"/>
      <c r="BI118" s="1002"/>
      <c r="BJ118" s="1002"/>
      <c r="BK118" s="1002"/>
      <c r="BL118" s="1089"/>
      <c r="CA118" s="1135" t="str">
        <f>IF(CE13=1,"",IF(OR(E50="",E50=0),22,E50*22))</f>
        <v/>
      </c>
      <c r="CB118" s="1135" t="str">
        <f>IF(CE13=1,"",IF(OR(E50="",E50=0),VLOOKUP($D$15,$CM$17:$CN$21,2,FALSE),VLOOKUP($D$15,$CM$17:$CN$21,2,FALSE)*E50))</f>
        <v/>
      </c>
    </row>
    <row r="119" spans="16:80" ht="18.75" hidden="1" customHeight="1" x14ac:dyDescent="0.2">
      <c r="P119" s="1108"/>
      <c r="Q119" s="1136"/>
      <c r="R119" s="334"/>
      <c r="S119" s="334"/>
      <c r="AO119" s="1124"/>
      <c r="AP119" s="1116"/>
      <c r="AQ119" s="1116"/>
      <c r="AR119" s="1117"/>
      <c r="AS119" s="1117"/>
      <c r="AT119" s="539"/>
      <c r="BA119" s="1118"/>
      <c r="BH119" s="1119"/>
      <c r="BI119" s="1119"/>
      <c r="BJ119" s="1119"/>
      <c r="BK119" s="1119"/>
      <c r="BL119" s="1120"/>
      <c r="CA119" s="1135" t="str">
        <f>IF(CE14=1,"",IF(OR(E52="",E52=0),22,E52*22))</f>
        <v/>
      </c>
      <c r="CB119" s="1135" t="str">
        <f>IF(CE14=1,"",IF(OR(E52="",E52=0),VLOOKUP($D$15,$CM$17:$CN$21,2,FALSE),VLOOKUP($D$15,$CM$17:$CN$21,2,FALSE)*E52))</f>
        <v/>
      </c>
    </row>
    <row r="120" spans="16:80" ht="18.75" hidden="1" customHeight="1" x14ac:dyDescent="0.2">
      <c r="P120" s="1108"/>
      <c r="Q120" s="1136"/>
      <c r="R120" s="334"/>
      <c r="S120" s="334"/>
      <c r="AO120" s="1124"/>
      <c r="AP120" s="1116"/>
      <c r="AQ120" s="1116"/>
      <c r="AR120" s="1117"/>
      <c r="AS120" s="1117"/>
      <c r="AT120" s="539"/>
      <c r="BA120" s="1118"/>
      <c r="BH120" s="1119"/>
      <c r="BI120" s="1119"/>
      <c r="BJ120" s="1119"/>
      <c r="BK120" s="1119"/>
      <c r="BL120" s="1120"/>
      <c r="CA120" s="1135" t="str">
        <f>IF(CE15=1,"",IF(OR(E54="",E54=0),22,E54*22))</f>
        <v/>
      </c>
      <c r="CB120" s="1135" t="str">
        <f>IF(CE15=1,"",IF(OR(E54="",E54=0),VLOOKUP($D$15,$CM$17:$CN$21,2,FALSE),VLOOKUP($D$15,$CM$17:$CN$21,2,FALSE)*E54))</f>
        <v/>
      </c>
    </row>
    <row r="121" spans="16:80" ht="16.5" hidden="1" customHeight="1" x14ac:dyDescent="0.2">
      <c r="P121" s="1108"/>
      <c r="Q121" s="1136"/>
      <c r="R121" s="334"/>
      <c r="S121" s="334"/>
      <c r="AO121" s="1124"/>
      <c r="AP121" s="1125"/>
      <c r="AQ121" s="1126"/>
      <c r="AR121" s="1126"/>
      <c r="AS121" s="1125"/>
      <c r="AT121" s="539"/>
      <c r="BA121" s="1118"/>
      <c r="BH121" s="1088"/>
      <c r="BI121" s="1002"/>
      <c r="BJ121" s="1002"/>
      <c r="BK121" s="1002"/>
      <c r="BL121" s="1089"/>
      <c r="CA121" s="1135" t="str">
        <f>IF(CE16=1,"",IF(OR(E56="",E56=0),22,E56*22))</f>
        <v/>
      </c>
      <c r="CB121" s="1135" t="str">
        <f>IF(CE16=1,"",IF(OR(E56="",E56=0),VLOOKUP($D$15,$CM$17:$CN$21,2,FALSE),VLOOKUP($D$15,$CM$17:$CN$21,2,FALSE)*E56))</f>
        <v/>
      </c>
    </row>
    <row r="122" spans="16:80" ht="16.5" hidden="1" customHeight="1" x14ac:dyDescent="0.2">
      <c r="P122" s="1108"/>
      <c r="Q122" s="1136"/>
      <c r="R122" s="334"/>
      <c r="S122" s="334"/>
      <c r="AO122" s="1124"/>
      <c r="AP122" s="1116"/>
      <c r="AQ122" s="1116"/>
      <c r="AR122" s="1117"/>
      <c r="AS122" s="1117"/>
      <c r="AT122" s="539"/>
      <c r="BA122" s="1118"/>
      <c r="BH122" s="1119"/>
      <c r="BI122" s="1119"/>
      <c r="BJ122" s="1119"/>
      <c r="BK122" s="1119"/>
      <c r="BL122" s="1120"/>
      <c r="CA122" s="1135" t="str">
        <f>IF(CE17=1,"",IF(OR(E58="",E58=0),22,E58*22))</f>
        <v/>
      </c>
      <c r="CB122" s="1135" t="str">
        <f>IF(CE17=1,"",IF(OR(E58="",E58=0),VLOOKUP($D$15,$CM$17:$CN$21,2,FALSE),VLOOKUP($D$15,$CM$17:$CN$21,2,FALSE)*E58))</f>
        <v/>
      </c>
    </row>
    <row r="123" spans="16:80" ht="4.5" hidden="1" customHeight="1" x14ac:dyDescent="0.2">
      <c r="P123" s="1108"/>
      <c r="Q123" s="1136"/>
      <c r="R123" s="334"/>
      <c r="S123" s="334"/>
      <c r="AO123" s="1124"/>
      <c r="AP123" s="1116"/>
      <c r="AQ123" s="1116"/>
      <c r="AR123" s="1117"/>
      <c r="AS123" s="1117"/>
      <c r="AT123" s="539"/>
      <c r="BA123" s="1118"/>
      <c r="BH123" s="1119"/>
      <c r="BI123" s="1119"/>
      <c r="BJ123" s="1119"/>
      <c r="BK123" s="1119"/>
      <c r="BL123" s="1120"/>
    </row>
    <row r="124" spans="16:80" ht="16.5" hidden="1" customHeight="1" x14ac:dyDescent="0.2">
      <c r="P124" s="1108"/>
      <c r="Q124" s="1136"/>
      <c r="R124" s="334"/>
      <c r="S124" s="334"/>
      <c r="AO124" s="1124"/>
      <c r="AP124" s="334"/>
      <c r="AQ124" s="334"/>
      <c r="AR124" s="334"/>
      <c r="AS124" s="334"/>
      <c r="BH124" s="334"/>
      <c r="BI124" s="334"/>
      <c r="BJ124" s="334"/>
      <c r="BK124" s="334"/>
      <c r="BL124" s="334"/>
    </row>
    <row r="125" spans="16:80" ht="19.5" hidden="1" customHeight="1" x14ac:dyDescent="0.2">
      <c r="P125" s="1108"/>
      <c r="Q125" s="1136"/>
      <c r="R125" s="334"/>
      <c r="S125" s="334"/>
      <c r="AO125" s="1124"/>
      <c r="BH125" s="334"/>
      <c r="BI125" s="334"/>
      <c r="BJ125" s="334"/>
      <c r="BK125" s="334"/>
      <c r="BL125" s="334"/>
    </row>
    <row r="126" spans="16:80" ht="15" hidden="1" customHeight="1" x14ac:dyDescent="0.2">
      <c r="P126" s="1137"/>
      <c r="Q126" s="1138"/>
      <c r="R126" s="334"/>
      <c r="S126" s="334"/>
    </row>
    <row r="127" spans="16:80" ht="19.5" hidden="1" customHeight="1" x14ac:dyDescent="0.2">
      <c r="P127" s="334"/>
      <c r="Q127" s="907"/>
      <c r="R127" s="334"/>
      <c r="S127" s="334"/>
    </row>
    <row r="128" spans="16:80" hidden="1" x14ac:dyDescent="0.2">
      <c r="P128" s="334"/>
      <c r="Q128" s="1139"/>
      <c r="R128" s="334"/>
      <c r="S128" s="334"/>
    </row>
    <row r="129" spans="16:90" hidden="1" x14ac:dyDescent="0.2">
      <c r="P129" s="334"/>
      <c r="Q129" s="1139"/>
      <c r="R129" s="334"/>
      <c r="S129" s="334"/>
    </row>
    <row r="130" spans="16:90" ht="18" hidden="1" x14ac:dyDescent="0.25">
      <c r="P130" s="334"/>
      <c r="Q130" s="1139"/>
      <c r="R130" s="334"/>
      <c r="S130" s="334"/>
      <c r="BZ130" s="521" t="s">
        <v>247</v>
      </c>
      <c r="CA130" s="522"/>
      <c r="CB130" s="522"/>
      <c r="CC130" s="522"/>
      <c r="CD130" s="522"/>
      <c r="CE130" s="522"/>
      <c r="CF130" s="522"/>
      <c r="CG130" s="522"/>
      <c r="CH130" s="522"/>
      <c r="CI130" s="522"/>
      <c r="CJ130" s="523"/>
    </row>
    <row r="131" spans="16:90" hidden="1" x14ac:dyDescent="0.2">
      <c r="P131" s="334"/>
      <c r="Q131" s="1139"/>
      <c r="R131" s="334"/>
      <c r="S131" s="334"/>
    </row>
    <row r="132" spans="16:90" ht="66" hidden="1" customHeight="1" x14ac:dyDescent="0.2">
      <c r="P132" s="334"/>
      <c r="Q132" s="1139"/>
      <c r="R132" s="334"/>
      <c r="S132" s="334"/>
      <c r="BZ132" s="1051" t="s">
        <v>94</v>
      </c>
      <c r="CA132" s="1052" t="s">
        <v>189</v>
      </c>
      <c r="CB132" s="1052" t="s">
        <v>14</v>
      </c>
      <c r="CC132" s="1052" t="s">
        <v>18</v>
      </c>
      <c r="CD132" s="1053" t="s">
        <v>17</v>
      </c>
      <c r="CE132" s="1054" t="s">
        <v>111</v>
      </c>
      <c r="CF132" s="1054" t="s">
        <v>110</v>
      </c>
      <c r="CG132" s="1052" t="s">
        <v>134</v>
      </c>
      <c r="CH132" s="1140" t="s">
        <v>224</v>
      </c>
      <c r="CI132" s="1058" t="s">
        <v>157</v>
      </c>
      <c r="CJ132" s="1059" t="s">
        <v>152</v>
      </c>
      <c r="CK132" s="1060" t="s">
        <v>145</v>
      </c>
    </row>
    <row r="133" spans="16:90" hidden="1" x14ac:dyDescent="0.2">
      <c r="P133" s="334"/>
      <c r="Q133" s="1139"/>
      <c r="R133" s="334"/>
      <c r="S133" s="334"/>
      <c r="BZ133" s="752">
        <f>IF(D40="",1,2)</f>
        <v>1</v>
      </c>
      <c r="CA133" s="1141">
        <f>IF(E40="",1,2)</f>
        <v>1</v>
      </c>
      <c r="CB133" s="1141">
        <f>IF(F40="",1,2)</f>
        <v>1</v>
      </c>
      <c r="CC133" s="1141">
        <f>IF(G40="",1,2)</f>
        <v>1</v>
      </c>
      <c r="CD133" s="1141">
        <f>IF(H40="",1,2)</f>
        <v>1</v>
      </c>
      <c r="CE133" s="1141">
        <f>IF(J40="",1,2)</f>
        <v>1</v>
      </c>
      <c r="CF133" s="1141">
        <f>IF(K40="",1,2)</f>
        <v>1</v>
      </c>
      <c r="CG133" s="1141">
        <f t="shared" ref="CG133:CH133" si="33">IF(M40="",1,2)</f>
        <v>1</v>
      </c>
      <c r="CH133" s="1141">
        <f t="shared" si="33"/>
        <v>1</v>
      </c>
      <c r="CI133" s="1142">
        <f>IF(Q40="",1,2)</f>
        <v>1</v>
      </c>
      <c r="CJ133" s="1142">
        <f t="shared" ref="CJ133:CK133" si="34">IF(R40="",1,2)</f>
        <v>1</v>
      </c>
      <c r="CK133" s="1142">
        <f t="shared" si="34"/>
        <v>1</v>
      </c>
      <c r="CL133" s="1143">
        <f>SUM(BZ133:CK133)</f>
        <v>12</v>
      </c>
    </row>
    <row r="134" spans="16:90" hidden="1" x14ac:dyDescent="0.2">
      <c r="P134" s="334"/>
      <c r="Q134" s="1139"/>
      <c r="R134" s="334"/>
      <c r="S134" s="334"/>
      <c r="BZ134" s="752">
        <f t="shared" ref="BZ134:BZ152" si="35">IF(D41="",1,2)</f>
        <v>1</v>
      </c>
      <c r="CA134" s="1141"/>
      <c r="CB134" s="1141"/>
      <c r="CC134" s="1141"/>
      <c r="CD134" s="1141"/>
      <c r="CE134" s="1141"/>
      <c r="CF134" s="1141"/>
      <c r="CG134" s="1141"/>
      <c r="CH134" s="1141"/>
      <c r="CI134" s="1142"/>
      <c r="CJ134" s="1142"/>
      <c r="CK134" s="1142"/>
      <c r="CL134" s="1143">
        <f t="shared" ref="CL134:CL152" si="36">SUM(BZ134:CK134)</f>
        <v>1</v>
      </c>
    </row>
    <row r="135" spans="16:90" hidden="1" x14ac:dyDescent="0.2">
      <c r="P135" s="334"/>
      <c r="Q135" s="1139"/>
      <c r="R135" s="334"/>
      <c r="S135" s="334"/>
      <c r="BZ135" s="752">
        <f t="shared" si="35"/>
        <v>1</v>
      </c>
      <c r="CA135" s="1141">
        <f t="shared" ref="CA135:CA151" si="37">IF(E42="",1,2)</f>
        <v>1</v>
      </c>
      <c r="CB135" s="1141">
        <f t="shared" ref="CB135" si="38">IF(F42="",1,2)</f>
        <v>1</v>
      </c>
      <c r="CC135" s="1141">
        <f t="shared" ref="CC135" si="39">IF(G42="",1,2)</f>
        <v>1</v>
      </c>
      <c r="CD135" s="1141">
        <f t="shared" ref="CD135" si="40">IF(H42="",1,2)</f>
        <v>1</v>
      </c>
      <c r="CE135" s="1141">
        <f t="shared" ref="CE135" si="41">IF(J42="",1,2)</f>
        <v>1</v>
      </c>
      <c r="CF135" s="1141">
        <f t="shared" ref="CF135" si="42">IF(K42="",1,2)</f>
        <v>1</v>
      </c>
      <c r="CG135" s="1141">
        <f t="shared" ref="CG135" si="43">IF(M42="",1,2)</f>
        <v>1</v>
      </c>
      <c r="CH135" s="1141">
        <f t="shared" ref="CH135" si="44">IF(N42="",1,2)</f>
        <v>1</v>
      </c>
      <c r="CI135" s="1142">
        <f t="shared" ref="CI135:CI151" si="45">IF(Q42="",1,2)</f>
        <v>1</v>
      </c>
      <c r="CJ135" s="1142">
        <f t="shared" ref="CJ135" si="46">IF(R42="",1,2)</f>
        <v>1</v>
      </c>
      <c r="CK135" s="1142">
        <f t="shared" ref="CK135" si="47">IF(S42="",1,2)</f>
        <v>1</v>
      </c>
      <c r="CL135" s="1143">
        <f t="shared" si="36"/>
        <v>12</v>
      </c>
    </row>
    <row r="136" spans="16:90" hidden="1" x14ac:dyDescent="0.2">
      <c r="P136" s="334"/>
      <c r="Q136" s="1139"/>
      <c r="R136" s="334"/>
      <c r="S136" s="334"/>
      <c r="BZ136" s="752">
        <f t="shared" si="35"/>
        <v>1</v>
      </c>
      <c r="CA136" s="1141"/>
      <c r="CB136" s="1141"/>
      <c r="CC136" s="1141"/>
      <c r="CD136" s="1141"/>
      <c r="CE136" s="1141"/>
      <c r="CF136" s="1141"/>
      <c r="CG136" s="1141"/>
      <c r="CH136" s="1141"/>
      <c r="CI136" s="1142"/>
      <c r="CJ136" s="1142"/>
      <c r="CK136" s="1142"/>
      <c r="CL136" s="1143">
        <f t="shared" si="36"/>
        <v>1</v>
      </c>
    </row>
    <row r="137" spans="16:90" ht="7.5" hidden="1" customHeight="1" x14ac:dyDescent="0.2">
      <c r="P137" s="334"/>
      <c r="Q137" s="1139"/>
      <c r="R137" s="334"/>
      <c r="S137" s="334"/>
      <c r="BZ137" s="752">
        <f t="shared" si="35"/>
        <v>1</v>
      </c>
      <c r="CA137" s="1141">
        <f t="shared" si="37"/>
        <v>1</v>
      </c>
      <c r="CB137" s="1141">
        <f t="shared" ref="CB137" si="48">IF(F44="",1,2)</f>
        <v>1</v>
      </c>
      <c r="CC137" s="1141">
        <f t="shared" ref="CC137" si="49">IF(G44="",1,2)</f>
        <v>1</v>
      </c>
      <c r="CD137" s="1141">
        <f t="shared" ref="CD137" si="50">IF(H44="",1,2)</f>
        <v>1</v>
      </c>
      <c r="CE137" s="1141">
        <f t="shared" ref="CE137" si="51">IF(J44="",1,2)</f>
        <v>1</v>
      </c>
      <c r="CF137" s="1141">
        <f t="shared" ref="CF137" si="52">IF(K44="",1,2)</f>
        <v>1</v>
      </c>
      <c r="CG137" s="1141">
        <f t="shared" ref="CG137" si="53">IF(M44="",1,2)</f>
        <v>1</v>
      </c>
      <c r="CH137" s="1141">
        <f t="shared" ref="CH137" si="54">IF(N44="",1,2)</f>
        <v>1</v>
      </c>
      <c r="CI137" s="1142">
        <f t="shared" si="45"/>
        <v>1</v>
      </c>
      <c r="CJ137" s="1142">
        <f t="shared" ref="CJ137" si="55">IF(R44="",1,2)</f>
        <v>1</v>
      </c>
      <c r="CK137" s="1142">
        <f t="shared" ref="CK137" si="56">IF(S44="",1,2)</f>
        <v>1</v>
      </c>
      <c r="CL137" s="1143">
        <f t="shared" si="36"/>
        <v>12</v>
      </c>
    </row>
    <row r="138" spans="16:90" hidden="1" x14ac:dyDescent="0.2">
      <c r="P138" s="334"/>
      <c r="Q138" s="1139"/>
      <c r="R138" s="334"/>
      <c r="S138" s="334"/>
      <c r="BZ138" s="752">
        <f t="shared" si="35"/>
        <v>1</v>
      </c>
      <c r="CA138" s="1141"/>
      <c r="CB138" s="1141"/>
      <c r="CC138" s="1141"/>
      <c r="CD138" s="1141"/>
      <c r="CE138" s="1141"/>
      <c r="CF138" s="1141"/>
      <c r="CG138" s="1141"/>
      <c r="CH138" s="1141"/>
      <c r="CI138" s="1142"/>
      <c r="CJ138" s="1142"/>
      <c r="CK138" s="1142"/>
      <c r="CL138" s="1143">
        <f t="shared" si="36"/>
        <v>1</v>
      </c>
    </row>
    <row r="139" spans="16:90" hidden="1" x14ac:dyDescent="0.2">
      <c r="P139" s="334"/>
      <c r="Q139" s="1139"/>
      <c r="R139" s="334"/>
      <c r="S139" s="334"/>
      <c r="BZ139" s="752">
        <f t="shared" si="35"/>
        <v>1</v>
      </c>
      <c r="CA139" s="1141">
        <f t="shared" si="37"/>
        <v>1</v>
      </c>
      <c r="CB139" s="1141">
        <f t="shared" ref="CB139" si="57">IF(F46="",1,2)</f>
        <v>1</v>
      </c>
      <c r="CC139" s="1141">
        <f t="shared" ref="CC139" si="58">IF(G46="",1,2)</f>
        <v>1</v>
      </c>
      <c r="CD139" s="1141">
        <f t="shared" ref="CD139" si="59">IF(H46="",1,2)</f>
        <v>1</v>
      </c>
      <c r="CE139" s="1141">
        <f t="shared" ref="CE139" si="60">IF(J46="",1,2)</f>
        <v>1</v>
      </c>
      <c r="CF139" s="1141">
        <f t="shared" ref="CF139" si="61">IF(K46="",1,2)</f>
        <v>1</v>
      </c>
      <c r="CG139" s="1141">
        <f t="shared" ref="CG139" si="62">IF(M46="",1,2)</f>
        <v>1</v>
      </c>
      <c r="CH139" s="1141">
        <f t="shared" ref="CH139" si="63">IF(N46="",1,2)</f>
        <v>1</v>
      </c>
      <c r="CI139" s="1142">
        <f t="shared" si="45"/>
        <v>1</v>
      </c>
      <c r="CJ139" s="1142">
        <f t="shared" ref="CJ139" si="64">IF(R46="",1,2)</f>
        <v>1</v>
      </c>
      <c r="CK139" s="1142">
        <f t="shared" ref="CK139" si="65">IF(S46="",1,2)</f>
        <v>1</v>
      </c>
      <c r="CL139" s="1143">
        <f t="shared" si="36"/>
        <v>12</v>
      </c>
    </row>
    <row r="140" spans="16:90" ht="7.5" hidden="1" customHeight="1" x14ac:dyDescent="0.2">
      <c r="P140" s="334"/>
      <c r="Q140" s="907"/>
      <c r="R140" s="334"/>
      <c r="S140" s="334"/>
      <c r="U140" s="914"/>
      <c r="BZ140" s="752">
        <f t="shared" si="35"/>
        <v>1</v>
      </c>
      <c r="CA140" s="1141"/>
      <c r="CB140" s="1141"/>
      <c r="CC140" s="1141"/>
      <c r="CD140" s="1141"/>
      <c r="CE140" s="1141"/>
      <c r="CF140" s="1141"/>
      <c r="CG140" s="1141"/>
      <c r="CH140" s="1141"/>
      <c r="CI140" s="1142"/>
      <c r="CJ140" s="1142"/>
      <c r="CK140" s="1142"/>
      <c r="CL140" s="1143">
        <f t="shared" si="36"/>
        <v>1</v>
      </c>
    </row>
    <row r="141" spans="16:90" hidden="1" x14ac:dyDescent="0.2">
      <c r="P141" s="334"/>
      <c r="Q141" s="1144"/>
      <c r="R141" s="334"/>
      <c r="S141" s="334"/>
      <c r="BZ141" s="752">
        <f t="shared" si="35"/>
        <v>1</v>
      </c>
      <c r="CA141" s="1141">
        <f t="shared" si="37"/>
        <v>1</v>
      </c>
      <c r="CB141" s="1141">
        <f t="shared" ref="CB141" si="66">IF(F48="",1,2)</f>
        <v>1</v>
      </c>
      <c r="CC141" s="1141">
        <f t="shared" ref="CC141" si="67">IF(G48="",1,2)</f>
        <v>1</v>
      </c>
      <c r="CD141" s="1141">
        <f t="shared" ref="CD141" si="68">IF(H48="",1,2)</f>
        <v>1</v>
      </c>
      <c r="CE141" s="1141">
        <f t="shared" ref="CE141" si="69">IF(J48="",1,2)</f>
        <v>1</v>
      </c>
      <c r="CF141" s="1141">
        <f t="shared" ref="CF141" si="70">IF(K48="",1,2)</f>
        <v>1</v>
      </c>
      <c r="CG141" s="1141">
        <f t="shared" ref="CG141" si="71">IF(M48="",1,2)</f>
        <v>1</v>
      </c>
      <c r="CH141" s="1141">
        <f t="shared" ref="CH141" si="72">IF(N48="",1,2)</f>
        <v>1</v>
      </c>
      <c r="CI141" s="1142">
        <f t="shared" si="45"/>
        <v>1</v>
      </c>
      <c r="CJ141" s="1142">
        <f t="shared" ref="CJ141" si="73">IF(R48="",1,2)</f>
        <v>1</v>
      </c>
      <c r="CK141" s="1142">
        <f t="shared" ref="CK141" si="74">IF(S48="",1,2)</f>
        <v>1</v>
      </c>
      <c r="CL141" s="1143">
        <f t="shared" si="36"/>
        <v>12</v>
      </c>
    </row>
    <row r="142" spans="16:90" hidden="1" x14ac:dyDescent="0.2">
      <c r="P142" s="334"/>
      <c r="Q142" s="907"/>
      <c r="R142" s="334"/>
      <c r="S142" s="334"/>
      <c r="BZ142" s="752">
        <f t="shared" si="35"/>
        <v>1</v>
      </c>
      <c r="CA142" s="1141"/>
      <c r="CB142" s="1141"/>
      <c r="CC142" s="1141"/>
      <c r="CD142" s="1141"/>
      <c r="CE142" s="1141"/>
      <c r="CF142" s="1141"/>
      <c r="CG142" s="1141"/>
      <c r="CH142" s="1141"/>
      <c r="CI142" s="1142"/>
      <c r="CJ142" s="1142"/>
      <c r="CK142" s="1142"/>
      <c r="CL142" s="1143">
        <f t="shared" si="36"/>
        <v>1</v>
      </c>
    </row>
    <row r="143" spans="16:90" hidden="1" x14ac:dyDescent="0.2">
      <c r="P143" s="334"/>
      <c r="Q143" s="907"/>
      <c r="R143" s="334"/>
      <c r="S143" s="334"/>
      <c r="BZ143" s="752">
        <f t="shared" si="35"/>
        <v>1</v>
      </c>
      <c r="CA143" s="1141">
        <f t="shared" si="37"/>
        <v>1</v>
      </c>
      <c r="CB143" s="1141">
        <f t="shared" ref="CB143" si="75">IF(F50="",1,2)</f>
        <v>1</v>
      </c>
      <c r="CC143" s="1141">
        <f t="shared" ref="CC143" si="76">IF(G50="",1,2)</f>
        <v>1</v>
      </c>
      <c r="CD143" s="1141">
        <f t="shared" ref="CD143" si="77">IF(H50="",1,2)</f>
        <v>1</v>
      </c>
      <c r="CE143" s="1141">
        <f t="shared" ref="CE143" si="78">IF(J50="",1,2)</f>
        <v>1</v>
      </c>
      <c r="CF143" s="1141">
        <f t="shared" ref="CF143" si="79">IF(K50="",1,2)</f>
        <v>1</v>
      </c>
      <c r="CG143" s="1141">
        <f t="shared" ref="CG143" si="80">IF(M50="",1,2)</f>
        <v>1</v>
      </c>
      <c r="CH143" s="1141">
        <f t="shared" ref="CH143" si="81">IF(N50="",1,2)</f>
        <v>1</v>
      </c>
      <c r="CI143" s="1142">
        <f t="shared" si="45"/>
        <v>1</v>
      </c>
      <c r="CJ143" s="1142">
        <f t="shared" ref="CJ143" si="82">IF(R50="",1,2)</f>
        <v>1</v>
      </c>
      <c r="CK143" s="1142">
        <f t="shared" ref="CK143" si="83">IF(S50="",1,2)</f>
        <v>1</v>
      </c>
      <c r="CL143" s="1143">
        <f t="shared" si="36"/>
        <v>12</v>
      </c>
    </row>
    <row r="144" spans="16:90" ht="16.5" hidden="1" customHeight="1" x14ac:dyDescent="0.2">
      <c r="P144" s="343"/>
      <c r="Q144" s="916"/>
      <c r="R144" s="334"/>
      <c r="S144" s="334"/>
      <c r="BZ144" s="752">
        <f t="shared" si="35"/>
        <v>1</v>
      </c>
      <c r="CA144" s="1141"/>
      <c r="CB144" s="1141"/>
      <c r="CC144" s="1141"/>
      <c r="CD144" s="1141"/>
      <c r="CE144" s="1141"/>
      <c r="CF144" s="1141"/>
      <c r="CG144" s="1141"/>
      <c r="CH144" s="1141"/>
      <c r="CI144" s="1142"/>
      <c r="CJ144" s="1142"/>
      <c r="CK144" s="1142"/>
      <c r="CL144" s="1143">
        <f t="shared" si="36"/>
        <v>1</v>
      </c>
    </row>
    <row r="145" spans="16:90" hidden="1" x14ac:dyDescent="0.2">
      <c r="P145" s="343"/>
      <c r="Q145" s="916"/>
      <c r="R145" s="334"/>
      <c r="S145" s="334"/>
      <c r="BZ145" s="752">
        <f t="shared" si="35"/>
        <v>1</v>
      </c>
      <c r="CA145" s="1141">
        <f t="shared" si="37"/>
        <v>1</v>
      </c>
      <c r="CB145" s="1141">
        <f t="shared" ref="CB145" si="84">IF(F52="",1,2)</f>
        <v>1</v>
      </c>
      <c r="CC145" s="1141">
        <f t="shared" ref="CC145" si="85">IF(G52="",1,2)</f>
        <v>1</v>
      </c>
      <c r="CD145" s="1141">
        <f t="shared" ref="CD145" si="86">IF(H52="",1,2)</f>
        <v>1</v>
      </c>
      <c r="CE145" s="1141">
        <f t="shared" ref="CE145" si="87">IF(J52="",1,2)</f>
        <v>1</v>
      </c>
      <c r="CF145" s="1141">
        <f t="shared" ref="CF145" si="88">IF(K52="",1,2)</f>
        <v>1</v>
      </c>
      <c r="CG145" s="1141">
        <f t="shared" ref="CG145" si="89">IF(M52="",1,2)</f>
        <v>1</v>
      </c>
      <c r="CH145" s="1141">
        <f t="shared" ref="CH145" si="90">IF(N52="",1,2)</f>
        <v>1</v>
      </c>
      <c r="CI145" s="1142">
        <f t="shared" si="45"/>
        <v>1</v>
      </c>
      <c r="CJ145" s="1142">
        <f t="shared" ref="CJ145" si="91">IF(R52="",1,2)</f>
        <v>1</v>
      </c>
      <c r="CK145" s="1142">
        <f t="shared" ref="CK145" si="92">IF(S52="",1,2)</f>
        <v>1</v>
      </c>
      <c r="CL145" s="1143">
        <f t="shared" si="36"/>
        <v>12</v>
      </c>
    </row>
    <row r="146" spans="16:90" hidden="1" x14ac:dyDescent="0.2">
      <c r="P146" s="343"/>
      <c r="Q146" s="916"/>
      <c r="R146" s="334"/>
      <c r="S146" s="334"/>
      <c r="BZ146" s="752">
        <f t="shared" si="35"/>
        <v>1</v>
      </c>
      <c r="CA146" s="1141"/>
      <c r="CB146" s="1141"/>
      <c r="CC146" s="1141"/>
      <c r="CD146" s="1141"/>
      <c r="CE146" s="1141"/>
      <c r="CF146" s="1141"/>
      <c r="CG146" s="1141"/>
      <c r="CH146" s="1141"/>
      <c r="CI146" s="1142"/>
      <c r="CJ146" s="1142"/>
      <c r="CK146" s="1142"/>
      <c r="CL146" s="1143">
        <f t="shared" si="36"/>
        <v>1</v>
      </c>
    </row>
    <row r="147" spans="16:90" hidden="1" x14ac:dyDescent="0.2">
      <c r="P147" s="334"/>
      <c r="Q147" s="907"/>
      <c r="R147" s="334"/>
      <c r="S147" s="334"/>
      <c r="BZ147" s="752">
        <f t="shared" si="35"/>
        <v>1</v>
      </c>
      <c r="CA147" s="1141">
        <f t="shared" si="37"/>
        <v>1</v>
      </c>
      <c r="CB147" s="1141">
        <f t="shared" ref="CB147" si="93">IF(F54="",1,2)</f>
        <v>1</v>
      </c>
      <c r="CC147" s="1141">
        <f t="shared" ref="CC147" si="94">IF(G54="",1,2)</f>
        <v>1</v>
      </c>
      <c r="CD147" s="1141">
        <f t="shared" ref="CD147" si="95">IF(H54="",1,2)</f>
        <v>1</v>
      </c>
      <c r="CE147" s="1141">
        <f t="shared" ref="CE147" si="96">IF(J54="",1,2)</f>
        <v>1</v>
      </c>
      <c r="CF147" s="1141">
        <f t="shared" ref="CF147" si="97">IF(K54="",1,2)</f>
        <v>1</v>
      </c>
      <c r="CG147" s="1141">
        <f t="shared" ref="CG147" si="98">IF(M54="",1,2)</f>
        <v>1</v>
      </c>
      <c r="CH147" s="1141">
        <f t="shared" ref="CH147" si="99">IF(N54="",1,2)</f>
        <v>1</v>
      </c>
      <c r="CI147" s="1142">
        <f t="shared" si="45"/>
        <v>1</v>
      </c>
      <c r="CJ147" s="1142">
        <f t="shared" ref="CJ147" si="100">IF(R54="",1,2)</f>
        <v>1</v>
      </c>
      <c r="CK147" s="1142">
        <f t="shared" ref="CK147" si="101">IF(S54="",1,2)</f>
        <v>1</v>
      </c>
      <c r="CL147" s="1143">
        <f t="shared" si="36"/>
        <v>12</v>
      </c>
    </row>
    <row r="148" spans="16:90" hidden="1" x14ac:dyDescent="0.2">
      <c r="P148" s="334"/>
      <c r="Q148" s="907"/>
      <c r="R148" s="334"/>
      <c r="S148" s="334"/>
      <c r="BZ148" s="752">
        <f t="shared" si="35"/>
        <v>1</v>
      </c>
      <c r="CA148" s="1141"/>
      <c r="CB148" s="1141"/>
      <c r="CC148" s="1141"/>
      <c r="CD148" s="1141"/>
      <c r="CE148" s="1141"/>
      <c r="CF148" s="1141"/>
      <c r="CG148" s="1141"/>
      <c r="CH148" s="1141"/>
      <c r="CI148" s="1142"/>
      <c r="CJ148" s="1142"/>
      <c r="CK148" s="1142"/>
      <c r="CL148" s="1143">
        <f t="shared" si="36"/>
        <v>1</v>
      </c>
    </row>
    <row r="149" spans="16:90" hidden="1" x14ac:dyDescent="0.2">
      <c r="P149" s="334"/>
      <c r="Q149" s="907"/>
      <c r="R149" s="334"/>
      <c r="S149" s="334"/>
      <c r="BZ149" s="752">
        <f t="shared" si="35"/>
        <v>1</v>
      </c>
      <c r="CA149" s="1141">
        <f t="shared" si="37"/>
        <v>1</v>
      </c>
      <c r="CB149" s="1141">
        <f t="shared" ref="CB149" si="102">IF(F56="",1,2)</f>
        <v>1</v>
      </c>
      <c r="CC149" s="1141">
        <f t="shared" ref="CC149" si="103">IF(G56="",1,2)</f>
        <v>1</v>
      </c>
      <c r="CD149" s="1141">
        <f t="shared" ref="CD149" si="104">IF(H56="",1,2)</f>
        <v>1</v>
      </c>
      <c r="CE149" s="1141">
        <f t="shared" ref="CE149" si="105">IF(J56="",1,2)</f>
        <v>1</v>
      </c>
      <c r="CF149" s="1141">
        <f t="shared" ref="CF149" si="106">IF(K56="",1,2)</f>
        <v>1</v>
      </c>
      <c r="CG149" s="1141">
        <f t="shared" ref="CG149" si="107">IF(M56="",1,2)</f>
        <v>1</v>
      </c>
      <c r="CH149" s="1141">
        <f t="shared" ref="CH149" si="108">IF(N56="",1,2)</f>
        <v>1</v>
      </c>
      <c r="CI149" s="1142">
        <f t="shared" si="45"/>
        <v>1</v>
      </c>
      <c r="CJ149" s="1142">
        <f t="shared" ref="CJ149" si="109">IF(R56="",1,2)</f>
        <v>1</v>
      </c>
      <c r="CK149" s="1142">
        <f t="shared" ref="CK149" si="110">IF(S56="",1,2)</f>
        <v>1</v>
      </c>
      <c r="CL149" s="1143">
        <f t="shared" si="36"/>
        <v>12</v>
      </c>
    </row>
    <row r="150" spans="16:90" hidden="1" x14ac:dyDescent="0.2">
      <c r="P150" s="334"/>
      <c r="Q150" s="907"/>
      <c r="R150" s="334"/>
      <c r="S150" s="334"/>
      <c r="BZ150" s="752">
        <f t="shared" si="35"/>
        <v>1</v>
      </c>
      <c r="CA150" s="1141"/>
      <c r="CB150" s="1141"/>
      <c r="CC150" s="1141"/>
      <c r="CD150" s="1141"/>
      <c r="CE150" s="1141"/>
      <c r="CF150" s="1141"/>
      <c r="CG150" s="1141"/>
      <c r="CH150" s="1141"/>
      <c r="CI150" s="1142"/>
      <c r="CJ150" s="1142"/>
      <c r="CK150" s="1142"/>
      <c r="CL150" s="1143">
        <f t="shared" si="36"/>
        <v>1</v>
      </c>
    </row>
    <row r="151" spans="16:90" hidden="1" x14ac:dyDescent="0.2">
      <c r="P151" s="334"/>
      <c r="Q151" s="907"/>
      <c r="R151" s="334"/>
      <c r="S151" s="334"/>
      <c r="BZ151" s="752">
        <f t="shared" si="35"/>
        <v>1</v>
      </c>
      <c r="CA151" s="1141">
        <f t="shared" si="37"/>
        <v>1</v>
      </c>
      <c r="CB151" s="1141">
        <f t="shared" ref="CB151" si="111">IF(F58="",1,2)</f>
        <v>1</v>
      </c>
      <c r="CC151" s="1141">
        <f t="shared" ref="CC151" si="112">IF(G58="",1,2)</f>
        <v>1</v>
      </c>
      <c r="CD151" s="1141">
        <f t="shared" ref="CD151" si="113">IF(H58="",1,2)</f>
        <v>1</v>
      </c>
      <c r="CE151" s="1141">
        <f t="shared" ref="CE151" si="114">IF(J58="",1,2)</f>
        <v>1</v>
      </c>
      <c r="CF151" s="1141">
        <f t="shared" ref="CF151" si="115">IF(K58="",1,2)</f>
        <v>1</v>
      </c>
      <c r="CG151" s="1141">
        <f t="shared" ref="CG151" si="116">IF(M58="",1,2)</f>
        <v>1</v>
      </c>
      <c r="CH151" s="1141">
        <f t="shared" ref="CH151" si="117">IF(N58="",1,2)</f>
        <v>1</v>
      </c>
      <c r="CI151" s="1142">
        <f t="shared" si="45"/>
        <v>1</v>
      </c>
      <c r="CJ151" s="1142">
        <f t="shared" ref="CJ151" si="118">IF(R58="",1,2)</f>
        <v>1</v>
      </c>
      <c r="CK151" s="1142">
        <f t="shared" ref="CK151" si="119">IF(S58="",1,2)</f>
        <v>1</v>
      </c>
      <c r="CL151" s="1143">
        <f t="shared" si="36"/>
        <v>12</v>
      </c>
    </row>
    <row r="152" spans="16:90" hidden="1" x14ac:dyDescent="0.2">
      <c r="P152" s="334"/>
      <c r="Q152" s="907"/>
      <c r="R152" s="334"/>
      <c r="S152" s="334"/>
      <c r="BZ152" s="752">
        <f t="shared" si="35"/>
        <v>1</v>
      </c>
      <c r="CA152" s="1141"/>
      <c r="CB152" s="1141"/>
      <c r="CC152" s="1141"/>
      <c r="CD152" s="1141"/>
      <c r="CE152" s="1141"/>
      <c r="CF152" s="1141"/>
      <c r="CG152" s="1141"/>
      <c r="CH152" s="1141"/>
      <c r="CI152" s="1142"/>
      <c r="CJ152" s="1142"/>
      <c r="CK152" s="1142"/>
      <c r="CL152" s="1143">
        <f t="shared" si="36"/>
        <v>1</v>
      </c>
    </row>
    <row r="153" spans="16:90" hidden="1" x14ac:dyDescent="0.2">
      <c r="P153" s="334"/>
      <c r="Q153" s="907"/>
      <c r="R153" s="334"/>
      <c r="S153" s="334"/>
      <c r="CL153" s="1143">
        <f>SUM(CL133:CM152)</f>
        <v>130</v>
      </c>
    </row>
    <row r="154" spans="16:90" hidden="1" x14ac:dyDescent="0.2">
      <c r="P154" s="334"/>
      <c r="Q154" s="907"/>
      <c r="R154" s="334"/>
      <c r="S154" s="334"/>
    </row>
  </sheetData>
  <sheetProtection algorithmName="SHA-512" hashValue="5zWCR6Dx+uefXI114pwhYKnhqcrwGkrNfCAtqgZCRJP3Tat+kD6PU4rGiKoydqqUCb8nxu15tb60v1Y6LaDe2A==" saltValue="g8a8+GPNn+SFSRM/wtGSqA==" spinCount="100000" sheet="1" objects="1" scenarios="1"/>
  <mergeCells count="327">
    <mergeCell ref="F13:K14"/>
    <mergeCell ref="F46:F47"/>
    <mergeCell ref="F44:F45"/>
    <mergeCell ref="F42:F43"/>
    <mergeCell ref="N39:P39"/>
    <mergeCell ref="AP58:AP59"/>
    <mergeCell ref="AO40:AO41"/>
    <mergeCell ref="AO42:AO43"/>
    <mergeCell ref="AO44:AO45"/>
    <mergeCell ref="AO46:AO47"/>
    <mergeCell ref="AO48:AO49"/>
    <mergeCell ref="T48:T49"/>
    <mergeCell ref="T50:T51"/>
    <mergeCell ref="T52:T53"/>
    <mergeCell ref="T54:T55"/>
    <mergeCell ref="T56:T57"/>
    <mergeCell ref="T58:T59"/>
    <mergeCell ref="N58:P59"/>
    <mergeCell ref="N56:P57"/>
    <mergeCell ref="N54:P55"/>
    <mergeCell ref="N52:P53"/>
    <mergeCell ref="N50:P51"/>
    <mergeCell ref="N48:P49"/>
    <mergeCell ref="S58:S59"/>
    <mergeCell ref="S50:S51"/>
    <mergeCell ref="T46:T47"/>
    <mergeCell ref="G48:G49"/>
    <mergeCell ref="G46:G47"/>
    <mergeCell ref="G44:G45"/>
    <mergeCell ref="G42:G43"/>
    <mergeCell ref="G40:G41"/>
    <mergeCell ref="K40:K41"/>
    <mergeCell ref="N42:P43"/>
    <mergeCell ref="N40:P41"/>
    <mergeCell ref="E52:E53"/>
    <mergeCell ref="E54:E55"/>
    <mergeCell ref="E56:E57"/>
    <mergeCell ref="E58:E59"/>
    <mergeCell ref="H58:H59"/>
    <mergeCell ref="H56:H57"/>
    <mergeCell ref="H54:H55"/>
    <mergeCell ref="H52:H53"/>
    <mergeCell ref="H50:H51"/>
    <mergeCell ref="G54:G55"/>
    <mergeCell ref="G52:G53"/>
    <mergeCell ref="G50:G51"/>
    <mergeCell ref="G58:G59"/>
    <mergeCell ref="G56:G57"/>
    <mergeCell ref="E50:E51"/>
    <mergeCell ref="F50:F51"/>
    <mergeCell ref="C37:T37"/>
    <mergeCell ref="S44:S45"/>
    <mergeCell ref="S46:S47"/>
    <mergeCell ref="S48:S49"/>
    <mergeCell ref="F40:F41"/>
    <mergeCell ref="H40:H41"/>
    <mergeCell ref="H46:H47"/>
    <mergeCell ref="H44:H45"/>
    <mergeCell ref="H42:H43"/>
    <mergeCell ref="E40:E41"/>
    <mergeCell ref="E42:E43"/>
    <mergeCell ref="E44:E45"/>
    <mergeCell ref="E46:E47"/>
    <mergeCell ref="C48:C49"/>
    <mergeCell ref="C46:C47"/>
    <mergeCell ref="T40:T41"/>
    <mergeCell ref="C40:C41"/>
    <mergeCell ref="E48:E49"/>
    <mergeCell ref="H48:H49"/>
    <mergeCell ref="F48:F49"/>
    <mergeCell ref="S40:S41"/>
    <mergeCell ref="S42:S43"/>
    <mergeCell ref="T42:T43"/>
    <mergeCell ref="T44:T45"/>
    <mergeCell ref="CI33:CJ33"/>
    <mergeCell ref="CA32:CB32"/>
    <mergeCell ref="CE32:CF32"/>
    <mergeCell ref="CG32:CH32"/>
    <mergeCell ref="CI32:CJ32"/>
    <mergeCell ref="CA34:CB34"/>
    <mergeCell ref="BZ15:CA15"/>
    <mergeCell ref="CA33:CB33"/>
    <mergeCell ref="CE8:CF8"/>
    <mergeCell ref="CG8:CH8"/>
    <mergeCell ref="CE34:CF34"/>
    <mergeCell ref="BZ7:CA7"/>
    <mergeCell ref="CB7:CD7"/>
    <mergeCell ref="CG33:CH33"/>
    <mergeCell ref="CG34:CH34"/>
    <mergeCell ref="CE33:CF33"/>
    <mergeCell ref="CB11:CD11"/>
    <mergeCell ref="CE7:CF7"/>
    <mergeCell ref="CG7:CH7"/>
    <mergeCell ref="BZ10:CA10"/>
    <mergeCell ref="CB10:CD10"/>
    <mergeCell ref="CE10:CF10"/>
    <mergeCell ref="CG10:CH10"/>
    <mergeCell ref="BZ9:CA9"/>
    <mergeCell ref="CB9:CD9"/>
    <mergeCell ref="CE9:CF9"/>
    <mergeCell ref="CG9:CH9"/>
    <mergeCell ref="BZ12:CA12"/>
    <mergeCell ref="CB12:CD12"/>
    <mergeCell ref="CE12:CF12"/>
    <mergeCell ref="CE15:CF15"/>
    <mergeCell ref="CG15:CH15"/>
    <mergeCell ref="CG12:CH12"/>
    <mergeCell ref="BZ8:CA8"/>
    <mergeCell ref="CB8:CD8"/>
    <mergeCell ref="AT22:AU22"/>
    <mergeCell ref="AT19:AU19"/>
    <mergeCell ref="AT25:AU25"/>
    <mergeCell ref="AT24:AU24"/>
    <mergeCell ref="CE11:CF11"/>
    <mergeCell ref="CG11:CH11"/>
    <mergeCell ref="BZ14:CA14"/>
    <mergeCell ref="CB14:CD14"/>
    <mergeCell ref="AT21:AU21"/>
    <mergeCell ref="CE14:CF14"/>
    <mergeCell ref="CG14:CH14"/>
    <mergeCell ref="BZ13:CA13"/>
    <mergeCell ref="CB13:CD13"/>
    <mergeCell ref="AT20:AU20"/>
    <mergeCell ref="CB17:CD17"/>
    <mergeCell ref="CE17:CF17"/>
    <mergeCell ref="CG17:CH17"/>
    <mergeCell ref="CE13:CF13"/>
    <mergeCell ref="CG13:CH13"/>
    <mergeCell ref="AT18:AU18"/>
    <mergeCell ref="BZ11:CA11"/>
    <mergeCell ref="BZ16:CA16"/>
    <mergeCell ref="C58:C59"/>
    <mergeCell ref="C44:C45"/>
    <mergeCell ref="C56:C57"/>
    <mergeCell ref="C54:C55"/>
    <mergeCell ref="AR45:AS45"/>
    <mergeCell ref="AW54:AX54"/>
    <mergeCell ref="AY54:AZ54"/>
    <mergeCell ref="AT55:AU55"/>
    <mergeCell ref="AW55:AX55"/>
    <mergeCell ref="AY55:AZ55"/>
    <mergeCell ref="C52:C53"/>
    <mergeCell ref="C50:C51"/>
    <mergeCell ref="N46:P47"/>
    <mergeCell ref="N44:P45"/>
    <mergeCell ref="S56:S57"/>
    <mergeCell ref="K54:K55"/>
    <mergeCell ref="K52:K53"/>
    <mergeCell ref="K50:K51"/>
    <mergeCell ref="K48:K49"/>
    <mergeCell ref="K46:K47"/>
    <mergeCell ref="F58:F59"/>
    <mergeCell ref="F56:F57"/>
    <mergeCell ref="F54:F55"/>
    <mergeCell ref="F52:F53"/>
    <mergeCell ref="AP113:AQ113"/>
    <mergeCell ref="AP111:AQ111"/>
    <mergeCell ref="AS113:AS114"/>
    <mergeCell ref="AS98:AS99"/>
    <mergeCell ref="CE18:CF18"/>
    <mergeCell ref="BZ17:CA17"/>
    <mergeCell ref="AT28:AU28"/>
    <mergeCell ref="AR101:AR102"/>
    <mergeCell ref="AP101:AQ101"/>
    <mergeCell ref="AS101:AS102"/>
    <mergeCell ref="AP95:AQ95"/>
    <mergeCell ref="AR95:AR96"/>
    <mergeCell ref="AS95:AS96"/>
    <mergeCell ref="AP96:AQ96"/>
    <mergeCell ref="AT54:AU54"/>
    <mergeCell ref="AP52:AP53"/>
    <mergeCell ref="AP54:AP55"/>
    <mergeCell ref="AP56:AP57"/>
    <mergeCell ref="AP102:AQ102"/>
    <mergeCell ref="AP99:AQ99"/>
    <mergeCell ref="AP91:AS91"/>
    <mergeCell ref="AP40:AP41"/>
    <mergeCell ref="AP42:AP43"/>
    <mergeCell ref="AP44:AP45"/>
    <mergeCell ref="BH122:BH123"/>
    <mergeCell ref="BI122:BJ123"/>
    <mergeCell ref="BK122:BK123"/>
    <mergeCell ref="BL122:BL123"/>
    <mergeCell ref="BH116:BH117"/>
    <mergeCell ref="BI116:BJ117"/>
    <mergeCell ref="BK116:BK117"/>
    <mergeCell ref="BL116:BL117"/>
    <mergeCell ref="BL113:BL114"/>
    <mergeCell ref="BK113:BK114"/>
    <mergeCell ref="BI113:BJ114"/>
    <mergeCell ref="BH113:BH114"/>
    <mergeCell ref="BH119:BH120"/>
    <mergeCell ref="BI119:BJ120"/>
    <mergeCell ref="BK119:BK120"/>
    <mergeCell ref="BL119:BL120"/>
    <mergeCell ref="AP110:AQ110"/>
    <mergeCell ref="AR110:AR111"/>
    <mergeCell ref="AS110:AS111"/>
    <mergeCell ref="AP122:AQ122"/>
    <mergeCell ref="AO56:AO57"/>
    <mergeCell ref="AO58:AO59"/>
    <mergeCell ref="AP48:AP49"/>
    <mergeCell ref="AP50:AP51"/>
    <mergeCell ref="AR107:AR108"/>
    <mergeCell ref="AR104:AR105"/>
    <mergeCell ref="AS104:AS105"/>
    <mergeCell ref="AR122:AR123"/>
    <mergeCell ref="AS122:AS123"/>
    <mergeCell ref="AP123:AQ123"/>
    <mergeCell ref="AP119:AQ119"/>
    <mergeCell ref="AR119:AR120"/>
    <mergeCell ref="AP116:AQ116"/>
    <mergeCell ref="AR116:AR117"/>
    <mergeCell ref="AS116:AS117"/>
    <mergeCell ref="AP114:AQ114"/>
    <mergeCell ref="AP120:AQ120"/>
    <mergeCell ref="AS119:AS120"/>
    <mergeCell ref="AP117:AQ117"/>
    <mergeCell ref="AR113:AR114"/>
    <mergeCell ref="BL104:BL105"/>
    <mergeCell ref="BH107:BH108"/>
    <mergeCell ref="AP105:AQ105"/>
    <mergeCell ref="AP104:AQ104"/>
    <mergeCell ref="AP108:AQ108"/>
    <mergeCell ref="AP93:AQ93"/>
    <mergeCell ref="BK107:BK108"/>
    <mergeCell ref="BL107:BL108"/>
    <mergeCell ref="AS107:AS108"/>
    <mergeCell ref="AP107:AQ107"/>
    <mergeCell ref="AP98:AQ98"/>
    <mergeCell ref="AR98:AR99"/>
    <mergeCell ref="BL110:BL111"/>
    <mergeCell ref="BK110:BK111"/>
    <mergeCell ref="BI110:BJ111"/>
    <mergeCell ref="BH110:BH111"/>
    <mergeCell ref="BZ22:CE22"/>
    <mergeCell ref="BZ29:CE29"/>
    <mergeCell ref="BI95:BJ96"/>
    <mergeCell ref="BH95:BH96"/>
    <mergeCell ref="BI93:BJ93"/>
    <mergeCell ref="BK104:BK105"/>
    <mergeCell ref="BI104:BJ105"/>
    <mergeCell ref="BH104:BH105"/>
    <mergeCell ref="BK95:BK96"/>
    <mergeCell ref="BL101:BL102"/>
    <mergeCell ref="BK101:BK102"/>
    <mergeCell ref="BI101:BJ102"/>
    <mergeCell ref="BH101:BH102"/>
    <mergeCell ref="BL95:BL96"/>
    <mergeCell ref="BH98:BH99"/>
    <mergeCell ref="BI98:BJ99"/>
    <mergeCell ref="BK98:BK99"/>
    <mergeCell ref="BL98:BL99"/>
    <mergeCell ref="BZ71:CK71"/>
    <mergeCell ref="BI107:BJ108"/>
    <mergeCell ref="C18:J18"/>
    <mergeCell ref="K18:M18"/>
    <mergeCell ref="N18:O18"/>
    <mergeCell ref="C17:O17"/>
    <mergeCell ref="J58:J59"/>
    <mergeCell ref="J56:J57"/>
    <mergeCell ref="J54:J55"/>
    <mergeCell ref="J52:J53"/>
    <mergeCell ref="J50:J51"/>
    <mergeCell ref="J48:J49"/>
    <mergeCell ref="J46:J47"/>
    <mergeCell ref="J44:J45"/>
    <mergeCell ref="J42:J43"/>
    <mergeCell ref="J40:J41"/>
    <mergeCell ref="M58:M59"/>
    <mergeCell ref="M56:M57"/>
    <mergeCell ref="M54:M55"/>
    <mergeCell ref="M52:M53"/>
    <mergeCell ref="M50:M51"/>
    <mergeCell ref="M48:M49"/>
    <mergeCell ref="M46:M47"/>
    <mergeCell ref="M44:M45"/>
    <mergeCell ref="M42:M43"/>
    <mergeCell ref="C42:C43"/>
    <mergeCell ref="CR13:CS15"/>
    <mergeCell ref="CS16:CS17"/>
    <mergeCell ref="K44:K45"/>
    <mergeCell ref="K42:K43"/>
    <mergeCell ref="AO50:AO51"/>
    <mergeCell ref="AO52:AO53"/>
    <mergeCell ref="AO54:AO55"/>
    <mergeCell ref="S52:S53"/>
    <mergeCell ref="S54:S55"/>
    <mergeCell ref="AR42:AS42"/>
    <mergeCell ref="AR44:AS44"/>
    <mergeCell ref="AR43:AS43"/>
    <mergeCell ref="CB16:CD16"/>
    <mergeCell ref="AT23:AU23"/>
    <mergeCell ref="CB15:CD15"/>
    <mergeCell ref="CI34:CJ34"/>
    <mergeCell ref="AT27:AU27"/>
    <mergeCell ref="CE16:CF16"/>
    <mergeCell ref="CG16:CH16"/>
    <mergeCell ref="AP46:AP47"/>
    <mergeCell ref="AO29:AP29"/>
    <mergeCell ref="AQ29:AS29"/>
    <mergeCell ref="AT29:AU29"/>
    <mergeCell ref="AT26:AU26"/>
    <mergeCell ref="C10:D10"/>
    <mergeCell ref="Q40:Q41"/>
    <mergeCell ref="R58:R59"/>
    <mergeCell ref="R56:R57"/>
    <mergeCell ref="R54:R55"/>
    <mergeCell ref="R52:R53"/>
    <mergeCell ref="R50:R51"/>
    <mergeCell ref="R48:R49"/>
    <mergeCell ref="R46:R47"/>
    <mergeCell ref="R44:R45"/>
    <mergeCell ref="R42:R43"/>
    <mergeCell ref="R40:R41"/>
    <mergeCell ref="Q58:Q59"/>
    <mergeCell ref="Q56:Q57"/>
    <mergeCell ref="Q54:Q55"/>
    <mergeCell ref="Q52:Q53"/>
    <mergeCell ref="Q50:Q51"/>
    <mergeCell ref="Q48:Q49"/>
    <mergeCell ref="Q46:Q47"/>
    <mergeCell ref="Q44:Q45"/>
    <mergeCell ref="Q42:Q43"/>
    <mergeCell ref="M40:M41"/>
    <mergeCell ref="K58:K59"/>
    <mergeCell ref="K56:K57"/>
  </mergeCells>
  <conditionalFormatting sqref="I20:I29">
    <cfRule type="cellIs" dxfId="2" priority="1" operator="lessThanOrEqual">
      <formula>0</formula>
    </cfRule>
  </conditionalFormatting>
  <dataValidations count="12">
    <dataValidation type="date" operator="equal" allowBlank="1" showInputMessage="1" showErrorMessage="1" sqref="D8" xr:uid="{00000000-0002-0000-0300-000001000000}">
      <formula1>TODAY()</formula1>
    </dataValidation>
    <dataValidation operator="greaterThan" allowBlank="1" showInputMessage="1" showErrorMessage="1" sqref="AQ121:AR121 AQ97:AR97 AQ118:AR118 AQ115:AR115 AQ103:AR103 AQ106:AR106 AQ109:AR109 AQ112:AR112 AQ100:AR100 G20:G29" xr:uid="{00000000-0002-0000-0300-000002000000}"/>
    <dataValidation type="date" operator="greaterThan" allowBlank="1" showInputMessage="1" showErrorMessage="1" error="Date can't be today or earlier._x000a_Please enter date as DD/MM/YYYY" sqref="J20:J29" xr:uid="{00000000-0002-0000-0300-000003000000}">
      <formula1>TODAY()</formula1>
    </dataValidation>
    <dataValidation type="list" allowBlank="1" showInputMessage="1" showErrorMessage="1" sqref="T58:T59 T40:T56" xr:uid="{00000000-0002-0000-0300-000004000000}">
      <formula1>$CM$34:$CM$36</formula1>
    </dataValidation>
    <dataValidation type="custom" allowBlank="1" showInputMessage="1" showErrorMessage="1" error="DDI are provided in multiples of 10" sqref="J40:J59" xr:uid="{00000000-0002-0000-0300-000005000000}">
      <formula1>MOD(J40,10)=0</formula1>
    </dataValidation>
    <dataValidation type="list" allowBlank="1" showInputMessage="1" showErrorMessage="1" sqref="H58:I58 H40:I40 H56:I56 H54:I54 H52:I52 H50:I50 H48:I48 H46:I46 H44:I44 H42:I42" xr:uid="{00000000-0002-0000-0300-000006000000}">
      <formula1>$CM$25:$CM$29</formula1>
    </dataValidation>
    <dataValidation type="list" allowBlank="1" showInputMessage="1" showErrorMessage="1" sqref="F40 F42 F58 F56 F54 F52 F50 F48 F46 F44" xr:uid="{00000000-0002-0000-0300-000007000000}">
      <formula1>$CM$8:$CM$9</formula1>
    </dataValidation>
    <dataValidation type="list" allowBlank="1" showInputMessage="1" showErrorMessage="1" sqref="G58 G40 G56 G54 G52 G50 G48 G46 G44 G42" xr:uid="{00000000-0002-0000-0300-000008000000}">
      <formula1>$CO$8:$CO$9</formula1>
    </dataValidation>
    <dataValidation type="date" operator="greaterThanOrEqual" allowBlank="1" showInputMessage="1" showErrorMessage="1" error="Please enter today's date or later" sqref="M40 M42 M58 M56 M54 M52 M50 M48 M46 M44" xr:uid="{00000000-0002-0000-0300-000009000000}">
      <formula1>TODAY()</formula1>
    </dataValidation>
    <dataValidation type="list" allowBlank="1" showInputMessage="1" showErrorMessage="1" sqref="R20:S20" xr:uid="{00000000-0002-0000-0300-00000A000000}">
      <formula1>#REF!</formula1>
    </dataValidation>
    <dataValidation type="whole" operator="greaterThanOrEqual" allowBlank="1" showInputMessage="1" showErrorMessage="1" sqref="H20:I29" xr:uid="{00000000-0002-0000-0300-00000B000000}">
      <formula1>0</formula1>
    </dataValidation>
    <dataValidation type="list" allowBlank="1" showInputMessage="1" showErrorMessage="1" sqref="L20:L29" xr:uid="{39DB9E0D-0E6A-486C-A9FE-91503B9093D0}">
      <formula1>"Yes"</formula1>
    </dataValidation>
  </dataValidations>
  <pageMargins left="0.25" right="0.25" top="0.75" bottom="0.75" header="0.3" footer="0.3"/>
  <pageSetup paperSize="9" scale="46" orientation="landscape" r:id="rId1"/>
  <headerFooter>
    <oddHeader>&amp;C&amp;"Calibri"&amp;8&amp;K737373KCOM Commercial in Confidence&amp;1#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CD134"/>
  <sheetViews>
    <sheetView zoomScale="80" zoomScaleNormal="80" zoomScaleSheetLayoutView="70" workbookViewId="0">
      <selection activeCell="D8" sqref="D8"/>
    </sheetView>
  </sheetViews>
  <sheetFormatPr defaultColWidth="0" defaultRowHeight="14.25" zeroHeight="1" x14ac:dyDescent="0.2"/>
  <cols>
    <col min="1" max="1" width="1.5703125" style="341" customWidth="1"/>
    <col min="2" max="2" width="4" style="341" customWidth="1"/>
    <col min="3" max="3" width="29.140625" style="341" customWidth="1"/>
    <col min="4" max="4" width="50" style="341" customWidth="1"/>
    <col min="5" max="5" width="17.85546875" style="341" customWidth="1"/>
    <col min="6" max="6" width="30.85546875" style="341" customWidth="1"/>
    <col min="7" max="7" width="13.85546875" style="341" customWidth="1"/>
    <col min="8" max="8" width="20.42578125" style="341" customWidth="1"/>
    <col min="9" max="9" width="20.28515625" style="341" customWidth="1"/>
    <col min="10" max="10" width="27" style="341" customWidth="1"/>
    <col min="11" max="11" width="21.85546875" style="341" customWidth="1"/>
    <col min="12" max="12" width="22.140625" style="341" customWidth="1"/>
    <col min="13" max="13" width="30.140625" style="341" customWidth="1"/>
    <col min="14" max="14" width="13.7109375" style="341" customWidth="1"/>
    <col min="15" max="15" width="6.140625" style="341" customWidth="1"/>
    <col min="16" max="16" width="5" style="341" hidden="1"/>
    <col min="17" max="57" width="9.140625" style="341" hidden="1"/>
    <col min="58" max="58" width="13.85546875" style="341" hidden="1"/>
    <col min="59" max="60" width="9.140625" style="341" hidden="1"/>
    <col min="61" max="61" width="9.7109375" style="341" hidden="1"/>
    <col min="62" max="62" width="9.140625" style="341" hidden="1"/>
    <col min="63" max="63" width="16.85546875" style="341" hidden="1"/>
    <col min="64" max="64" width="16.7109375" style="341" hidden="1"/>
    <col min="65" max="68" width="9.140625" style="341" hidden="1"/>
    <col min="69" max="69" width="11.5703125" style="341" hidden="1"/>
    <col min="70" max="70" width="15.42578125" style="341" hidden="1"/>
    <col min="71" max="71" width="22" style="341" hidden="1"/>
    <col min="72" max="72" width="10" style="341" hidden="1"/>
    <col min="73" max="80" width="9.140625" style="341" hidden="1"/>
    <col min="81" max="81" width="64.7109375" style="341" hidden="1"/>
    <col min="82" max="82" width="28.5703125" style="341" hidden="1"/>
    <col min="83" max="16384" width="9.140625" style="341" hidden="1"/>
  </cols>
  <sheetData>
    <row r="1" spans="2:82" ht="8.25" customHeight="1" thickBot="1" x14ac:dyDescent="0.25"/>
    <row r="2" spans="2:82" ht="9" customHeight="1" thickTop="1" x14ac:dyDescent="0.2">
      <c r="B2" s="327"/>
      <c r="C2" s="328"/>
      <c r="D2" s="328"/>
      <c r="E2" s="328"/>
      <c r="F2" s="328"/>
      <c r="G2" s="328"/>
      <c r="H2" s="328"/>
      <c r="I2" s="328"/>
      <c r="J2" s="328"/>
      <c r="K2" s="328"/>
      <c r="L2" s="328"/>
      <c r="M2" s="328"/>
      <c r="N2" s="906"/>
    </row>
    <row r="3" spans="2:82" ht="42" customHeight="1" x14ac:dyDescent="0.6">
      <c r="B3" s="333"/>
      <c r="C3" s="334"/>
      <c r="D3" s="1159"/>
      <c r="F3" s="337"/>
      <c r="G3" s="337"/>
      <c r="H3" s="337"/>
      <c r="K3" s="910"/>
      <c r="N3" s="1160"/>
      <c r="BF3" s="340" t="s">
        <v>175</v>
      </c>
      <c r="BS3" s="340" t="s">
        <v>178</v>
      </c>
    </row>
    <row r="4" spans="2:82" ht="15.75" customHeight="1" x14ac:dyDescent="0.2">
      <c r="B4" s="333"/>
      <c r="C4" s="1261" t="s">
        <v>313</v>
      </c>
      <c r="F4" s="337"/>
      <c r="G4" s="337"/>
      <c r="H4" s="337"/>
      <c r="K4" s="343"/>
      <c r="N4" s="1161"/>
    </row>
    <row r="5" spans="2:82" ht="17.25" customHeight="1" x14ac:dyDescent="0.25">
      <c r="B5" s="333"/>
      <c r="C5" s="386" t="s">
        <v>249</v>
      </c>
      <c r="F5" s="1113"/>
      <c r="G5" s="1113"/>
      <c r="H5" s="1113"/>
      <c r="N5" s="1161"/>
      <c r="BF5" s="1162" t="s">
        <v>191</v>
      </c>
      <c r="BG5" s="1163"/>
      <c r="BH5" s="1163"/>
      <c r="BI5" s="1163"/>
      <c r="BJ5" s="1163"/>
      <c r="BK5" s="1163"/>
      <c r="BL5" s="1163"/>
      <c r="BM5" s="1163"/>
      <c r="BN5" s="1163"/>
      <c r="BS5" s="1164" t="s">
        <v>205</v>
      </c>
      <c r="BT5" s="1165"/>
      <c r="BU5" s="1165"/>
      <c r="BV5" s="1165"/>
      <c r="BW5" s="1165"/>
      <c r="BX5" s="1165"/>
      <c r="BY5" s="1166" t="s">
        <v>208</v>
      </c>
      <c r="BZ5" s="1166"/>
      <c r="CA5" s="1166"/>
    </row>
    <row r="6" spans="2:82" ht="16.5" customHeight="1" x14ac:dyDescent="0.2">
      <c r="B6" s="333"/>
      <c r="C6" s="334"/>
      <c r="D6" s="345"/>
      <c r="E6" s="345"/>
      <c r="F6" s="1113"/>
      <c r="G6" s="1113"/>
      <c r="H6" s="1113"/>
      <c r="N6" s="1161"/>
      <c r="BF6" s="998">
        <f>WORKDAY(D8,15)</f>
        <v>20</v>
      </c>
      <c r="BS6" s="341" t="s">
        <v>60</v>
      </c>
      <c r="BY6" s="341" t="s">
        <v>19</v>
      </c>
    </row>
    <row r="7" spans="2:82" ht="16.5" customHeight="1" x14ac:dyDescent="0.2">
      <c r="B7" s="333"/>
      <c r="N7" s="1161"/>
      <c r="BS7" s="341" t="s">
        <v>81</v>
      </c>
      <c r="BY7" s="341" t="s">
        <v>20</v>
      </c>
    </row>
    <row r="8" spans="2:82" ht="16.5" customHeight="1" x14ac:dyDescent="0.2">
      <c r="B8" s="333"/>
      <c r="C8" s="932" t="s">
        <v>0</v>
      </c>
      <c r="D8" s="1167"/>
      <c r="E8" s="1168"/>
      <c r="F8" s="1169"/>
      <c r="G8" s="1169"/>
      <c r="H8" s="1169"/>
      <c r="N8" s="1161"/>
    </row>
    <row r="9" spans="2:82" ht="6" customHeight="1" x14ac:dyDescent="0.25">
      <c r="B9" s="333"/>
      <c r="D9" s="998"/>
      <c r="E9" s="360"/>
      <c r="F9" s="360"/>
      <c r="G9" s="360"/>
      <c r="H9" s="360"/>
      <c r="N9" s="943"/>
      <c r="BS9" s="1164" t="s">
        <v>206</v>
      </c>
      <c r="BT9" s="1166"/>
      <c r="BU9" s="1166"/>
      <c r="BV9" s="1166"/>
      <c r="BW9" s="1166"/>
      <c r="BX9" s="1166"/>
      <c r="BY9" s="1166"/>
      <c r="BZ9" s="1166"/>
      <c r="CA9" s="1166"/>
    </row>
    <row r="10" spans="2:82" ht="20.25" customHeight="1" x14ac:dyDescent="0.25">
      <c r="B10" s="333"/>
      <c r="C10" s="1170" t="s">
        <v>291</v>
      </c>
      <c r="D10" s="1171"/>
      <c r="E10" s="389"/>
      <c r="F10" s="389"/>
      <c r="G10" s="389"/>
      <c r="H10" s="389"/>
      <c r="I10" s="389"/>
      <c r="J10" s="389"/>
      <c r="K10" s="389"/>
      <c r="L10" s="334"/>
      <c r="N10" s="1172"/>
      <c r="BF10" s="1164" t="s">
        <v>209</v>
      </c>
      <c r="BG10" s="1166"/>
      <c r="BH10" s="1166"/>
      <c r="BI10" s="1166"/>
      <c r="BJ10" s="1166"/>
      <c r="BK10" s="1166"/>
      <c r="BL10" s="1166"/>
      <c r="BM10" s="1166"/>
      <c r="BN10" s="1166"/>
      <c r="BS10" s="964" t="s">
        <v>23</v>
      </c>
      <c r="BT10" s="1173" t="s">
        <v>141</v>
      </c>
    </row>
    <row r="11" spans="2:82" ht="20.25" customHeight="1" x14ac:dyDescent="0.2">
      <c r="B11" s="333"/>
      <c r="C11" s="1174" t="s">
        <v>6</v>
      </c>
      <c r="D11" s="372"/>
      <c r="E11" s="1175"/>
      <c r="H11" s="1175"/>
      <c r="I11" s="1175"/>
      <c r="J11" s="1175"/>
      <c r="K11" s="1175"/>
      <c r="N11" s="1176"/>
      <c r="BS11" s="964" t="s">
        <v>24</v>
      </c>
      <c r="BT11" s="1177">
        <f>18/12</f>
        <v>1.5</v>
      </c>
    </row>
    <row r="12" spans="2:82" ht="20.25" customHeight="1" x14ac:dyDescent="0.2">
      <c r="B12" s="333"/>
      <c r="C12" s="948" t="s">
        <v>72</v>
      </c>
      <c r="D12" s="372"/>
      <c r="E12" s="1175"/>
      <c r="H12" s="1175"/>
      <c r="I12" s="1175"/>
      <c r="J12" s="1175"/>
      <c r="K12" s="1175"/>
      <c r="L12" s="1178" t="s">
        <v>287</v>
      </c>
      <c r="M12" s="1179"/>
      <c r="N12" s="1176"/>
      <c r="BF12" s="477">
        <f>IF(F20="",1,2)</f>
        <v>1</v>
      </c>
      <c r="BG12" s="478"/>
      <c r="BS12" s="964" t="s">
        <v>25</v>
      </c>
      <c r="BT12" s="1177">
        <f>18/12</f>
        <v>1.5</v>
      </c>
      <c r="CC12" s="232" t="s">
        <v>277</v>
      </c>
      <c r="CD12" s="596"/>
    </row>
    <row r="13" spans="2:82" ht="20.25" customHeight="1" x14ac:dyDescent="0.25">
      <c r="B13" s="333"/>
      <c r="C13" s="1180" t="s">
        <v>7</v>
      </c>
      <c r="D13" s="372"/>
      <c r="E13" s="1262"/>
      <c r="F13" s="904" t="s">
        <v>312</v>
      </c>
      <c r="G13" s="905"/>
      <c r="H13" s="905"/>
      <c r="I13" s="905"/>
      <c r="J13" s="905"/>
      <c r="K13" s="905"/>
      <c r="L13" s="1181" t="s">
        <v>164</v>
      </c>
      <c r="M13" s="379" t="s">
        <v>292</v>
      </c>
      <c r="N13" s="1176"/>
      <c r="BF13" s="477">
        <f>IF(C29="",1,2)</f>
        <v>1</v>
      </c>
      <c r="BG13" s="478"/>
      <c r="BS13" s="964" t="s">
        <v>26</v>
      </c>
      <c r="BT13" s="1173" t="s">
        <v>141</v>
      </c>
      <c r="CC13" s="245" t="s">
        <v>278</v>
      </c>
      <c r="CD13" s="245"/>
    </row>
    <row r="14" spans="2:82" ht="20.25" customHeight="1" x14ac:dyDescent="0.25">
      <c r="B14" s="384"/>
      <c r="C14" s="1180" t="s">
        <v>8</v>
      </c>
      <c r="D14" s="385"/>
      <c r="E14" s="1262"/>
      <c r="F14" s="905"/>
      <c r="G14" s="905"/>
      <c r="H14" s="905"/>
      <c r="I14" s="905"/>
      <c r="J14" s="905"/>
      <c r="K14" s="905"/>
      <c r="L14" s="1182" t="s">
        <v>165</v>
      </c>
      <c r="M14" s="382"/>
      <c r="N14" s="1183"/>
      <c r="BF14" s="477">
        <f>IF(C30="",1,2)</f>
        <v>1</v>
      </c>
      <c r="BG14" s="478"/>
      <c r="BS14" s="341" t="s">
        <v>102</v>
      </c>
      <c r="BT14" s="531" t="s">
        <v>141</v>
      </c>
      <c r="CC14" s="245"/>
      <c r="CD14" s="245"/>
    </row>
    <row r="15" spans="2:82" ht="20.25" customHeight="1" thickBot="1" x14ac:dyDescent="0.25">
      <c r="B15" s="384"/>
      <c r="C15" s="958"/>
      <c r="D15" s="958"/>
      <c r="E15" s="958"/>
      <c r="F15" s="958"/>
      <c r="G15" s="958"/>
      <c r="H15" s="955"/>
      <c r="I15" s="955"/>
      <c r="J15" s="955"/>
      <c r="K15" s="955"/>
      <c r="L15" s="1181" t="s">
        <v>166</v>
      </c>
      <c r="M15" s="382"/>
      <c r="N15" s="959"/>
      <c r="BF15" s="477">
        <f>IF(C31="",1,2)</f>
        <v>1</v>
      </c>
      <c r="BG15" s="478"/>
      <c r="CC15" s="246"/>
      <c r="CD15" s="246"/>
    </row>
    <row r="16" spans="2:82" ht="20.25" customHeight="1" x14ac:dyDescent="0.2">
      <c r="B16" s="384"/>
      <c r="C16" s="958"/>
      <c r="D16" s="958"/>
      <c r="E16" s="958"/>
      <c r="F16" s="958"/>
      <c r="G16" s="958"/>
      <c r="H16" s="955"/>
      <c r="I16" s="955"/>
      <c r="J16" s="955"/>
      <c r="K16" s="955"/>
      <c r="L16" s="334"/>
      <c r="N16" s="959"/>
      <c r="BF16" s="477"/>
      <c r="BG16" s="478"/>
      <c r="CC16" s="242"/>
      <c r="CD16" s="278" t="s">
        <v>272</v>
      </c>
    </row>
    <row r="17" spans="2:82" ht="20.25" customHeight="1" thickBot="1" x14ac:dyDescent="0.3">
      <c r="B17" s="384"/>
      <c r="C17" s="375" t="s">
        <v>11</v>
      </c>
      <c r="D17" s="962"/>
      <c r="E17" s="962"/>
      <c r="F17" s="962"/>
      <c r="G17" s="962"/>
      <c r="H17" s="962"/>
      <c r="I17" s="962"/>
      <c r="J17" s="962"/>
      <c r="K17" s="962"/>
      <c r="L17" s="962"/>
      <c r="M17" s="376"/>
      <c r="N17" s="1172"/>
      <c r="BF17" s="477">
        <f t="shared" ref="BF17:BF25" si="0">IF(C32="",1,2)</f>
        <v>1</v>
      </c>
      <c r="BG17" s="478"/>
      <c r="BS17" s="1164" t="s">
        <v>207</v>
      </c>
      <c r="BT17" s="1166"/>
      <c r="BU17" s="1166"/>
      <c r="BV17" s="1166"/>
      <c r="BW17" s="1166"/>
      <c r="BX17" s="1166"/>
      <c r="BY17" s="1166"/>
      <c r="BZ17" s="1166"/>
      <c r="CA17" s="1166"/>
      <c r="CC17" s="236" t="s">
        <v>271</v>
      </c>
      <c r="CD17" s="279"/>
    </row>
    <row r="18" spans="2:82" ht="20.25" customHeight="1" x14ac:dyDescent="0.2">
      <c r="B18" s="384"/>
      <c r="C18" s="1294" t="s">
        <v>268</v>
      </c>
      <c r="D18" s="1295"/>
      <c r="E18" s="1295"/>
      <c r="F18" s="1295"/>
      <c r="G18" s="1296"/>
      <c r="H18" s="1297" t="s">
        <v>12</v>
      </c>
      <c r="I18" s="1298"/>
      <c r="J18" s="1299"/>
      <c r="K18" s="1294" t="s">
        <v>75</v>
      </c>
      <c r="L18" s="1295"/>
      <c r="M18" s="1296"/>
      <c r="N18" s="1172"/>
      <c r="BF18" s="477">
        <f t="shared" si="0"/>
        <v>1</v>
      </c>
      <c r="BG18" s="478"/>
      <c r="BS18" s="1129" t="s">
        <v>82</v>
      </c>
      <c r="BT18" s="1129" t="s">
        <v>83</v>
      </c>
      <c r="CC18" s="972"/>
      <c r="CD18" s="237" t="s">
        <v>280</v>
      </c>
    </row>
    <row r="19" spans="2:82" ht="35.25" customHeight="1" thickBot="1" x14ac:dyDescent="0.25">
      <c r="B19" s="1184"/>
      <c r="C19" s="948" t="s">
        <v>44</v>
      </c>
      <c r="D19" s="948" t="s">
        <v>281</v>
      </c>
      <c r="E19" s="975" t="s">
        <v>109</v>
      </c>
      <c r="F19" s="976" t="s">
        <v>284</v>
      </c>
      <c r="G19" s="976" t="s">
        <v>189</v>
      </c>
      <c r="H19" s="977" t="s">
        <v>285</v>
      </c>
      <c r="I19" s="1185" t="s">
        <v>79</v>
      </c>
      <c r="J19" s="1185" t="s">
        <v>270</v>
      </c>
      <c r="K19" s="977" t="s">
        <v>286</v>
      </c>
      <c r="L19" s="977" t="s">
        <v>288</v>
      </c>
      <c r="M19" s="977" t="s">
        <v>289</v>
      </c>
      <c r="N19" s="1186"/>
      <c r="BF19" s="477">
        <f t="shared" si="0"/>
        <v>1</v>
      </c>
      <c r="BG19" s="478"/>
      <c r="BS19" s="964" t="s">
        <v>257</v>
      </c>
      <c r="BT19" s="965">
        <v>16.2</v>
      </c>
      <c r="CC19" s="972"/>
      <c r="CD19" s="238" t="s">
        <v>273</v>
      </c>
    </row>
    <row r="20" spans="2:82" ht="36" customHeight="1" thickBot="1" x14ac:dyDescent="0.25">
      <c r="B20" s="980">
        <v>1</v>
      </c>
      <c r="C20" s="672"/>
      <c r="D20" s="672"/>
      <c r="E20" s="673"/>
      <c r="F20" s="1187"/>
      <c r="G20" s="1188"/>
      <c r="H20" s="757"/>
      <c r="I20" s="677" t="str">
        <f>IF(E20="","","3 Months")</f>
        <v/>
      </c>
      <c r="J20" s="677"/>
      <c r="K20" s="678" t="str">
        <f>IF(C20="","",IF($D$8="","Today's Date 
Required Above",IF(H20="","",IF(H20&gt;=$BF$6,H20,$BF$6))))</f>
        <v/>
      </c>
      <c r="L20" s="1300" t="str">
        <f>IF(OR(E20="",F20=""),"",IF(G20&gt;0,(G20*8),IF(OR(G20="",G20&lt;=0),8)))</f>
        <v/>
      </c>
      <c r="M20" s="1300" t="str">
        <f>IF(J20="Yes",CD22*G20,IF(F20="","",IF(OR(G20="",G20=0),"",VLOOKUP($D$15,$BS$19:$BT$23,2,FALSE)*G20)))</f>
        <v/>
      </c>
      <c r="N20" s="1189"/>
      <c r="BF20" s="477">
        <f t="shared" si="0"/>
        <v>1</v>
      </c>
      <c r="BG20" s="478"/>
      <c r="BS20" s="605" t="s">
        <v>258</v>
      </c>
      <c r="BT20" s="649">
        <v>15.8</v>
      </c>
      <c r="CC20" s="235" t="s">
        <v>274</v>
      </c>
      <c r="CD20" s="226">
        <v>16.75</v>
      </c>
    </row>
    <row r="21" spans="2:82" ht="17.25" customHeight="1" thickBot="1" x14ac:dyDescent="0.25">
      <c r="B21" s="1011"/>
      <c r="C21" s="711"/>
      <c r="D21" s="711"/>
      <c r="E21" s="711"/>
      <c r="F21" s="711"/>
      <c r="G21" s="711"/>
      <c r="H21" s="711"/>
      <c r="I21" s="711"/>
      <c r="J21" s="711"/>
      <c r="K21" s="711"/>
      <c r="L21" s="711"/>
      <c r="M21" s="711"/>
      <c r="N21" s="1012"/>
      <c r="BF21" s="477">
        <f t="shared" si="0"/>
        <v>1</v>
      </c>
      <c r="BG21" s="478"/>
      <c r="BS21" s="964" t="s">
        <v>259</v>
      </c>
      <c r="BT21" s="965">
        <v>15.01</v>
      </c>
      <c r="CC21" s="239" t="s">
        <v>275</v>
      </c>
      <c r="CD21" s="240">
        <v>33.5</v>
      </c>
    </row>
    <row r="22" spans="2:82" ht="26.25" customHeight="1" thickTop="1" thickBot="1" x14ac:dyDescent="0.25">
      <c r="BF22" s="477">
        <f t="shared" si="0"/>
        <v>1</v>
      </c>
      <c r="BG22" s="478"/>
      <c r="BS22" s="964" t="s">
        <v>260</v>
      </c>
      <c r="BT22" s="965">
        <v>13.26</v>
      </c>
      <c r="CC22" s="239" t="s">
        <v>276</v>
      </c>
      <c r="CD22" s="240">
        <v>19.260000000000002</v>
      </c>
    </row>
    <row r="23" spans="2:82" ht="86.25" hidden="1" customHeight="1" thickBot="1" x14ac:dyDescent="0.25">
      <c r="BF23" s="477">
        <f t="shared" si="0"/>
        <v>1</v>
      </c>
      <c r="BG23" s="478"/>
      <c r="BS23" s="964"/>
      <c r="BT23" s="1190"/>
      <c r="CC23" s="578"/>
      <c r="CD23" s="578"/>
    </row>
    <row r="24" spans="2:82" ht="72.75" hidden="1" customHeight="1" thickTop="1" thickBot="1" x14ac:dyDescent="0.25">
      <c r="B24" s="480"/>
      <c r="C24" s="481"/>
      <c r="D24" s="481"/>
      <c r="E24" s="481"/>
      <c r="F24" s="481"/>
      <c r="G24" s="481"/>
      <c r="H24" s="481"/>
      <c r="I24" s="481"/>
      <c r="J24" s="481"/>
      <c r="K24" s="481"/>
      <c r="L24" s="481"/>
      <c r="M24" s="481"/>
      <c r="N24" s="481"/>
      <c r="O24" s="481"/>
      <c r="P24" s="1036"/>
      <c r="BF24" s="477">
        <f t="shared" si="0"/>
        <v>1</v>
      </c>
      <c r="BG24" s="478"/>
      <c r="CC24" s="229" t="s">
        <v>279</v>
      </c>
      <c r="CD24" s="578"/>
    </row>
    <row r="25" spans="2:82" ht="20.25" hidden="1" customHeight="1" x14ac:dyDescent="0.2">
      <c r="B25" s="485"/>
      <c r="C25" s="966" t="s">
        <v>27</v>
      </c>
      <c r="D25" s="1191"/>
      <c r="E25" s="1191"/>
      <c r="F25" s="1191"/>
      <c r="G25" s="1191"/>
      <c r="H25" s="1191"/>
      <c r="I25" s="1191"/>
      <c r="J25" s="1191"/>
      <c r="K25" s="1191"/>
      <c r="L25" s="1191"/>
      <c r="M25" s="1191"/>
      <c r="N25" s="1191"/>
      <c r="O25" s="967"/>
      <c r="P25" s="1045"/>
      <c r="AG25" s="921"/>
      <c r="AH25" s="921"/>
      <c r="AI25" s="921"/>
      <c r="AJ25" s="921"/>
      <c r="AK25" s="921"/>
      <c r="AL25" s="921"/>
      <c r="AM25" s="921"/>
      <c r="AN25" s="921"/>
      <c r="AO25" s="921"/>
      <c r="AP25" s="921"/>
      <c r="AQ25" s="921"/>
      <c r="AR25" s="921"/>
      <c r="AS25" s="921"/>
      <c r="AT25" s="921"/>
      <c r="AU25" s="921"/>
      <c r="AV25" s="921"/>
      <c r="AW25" s="921"/>
      <c r="AX25" s="921"/>
      <c r="AY25" s="921"/>
      <c r="AZ25" s="921"/>
      <c r="BA25" s="921"/>
      <c r="BB25" s="921"/>
      <c r="BC25" s="334"/>
      <c r="BF25" s="477">
        <f t="shared" si="0"/>
        <v>1</v>
      </c>
      <c r="BG25" s="478"/>
    </row>
    <row r="26" spans="2:82" ht="3.75" hidden="1" customHeight="1" x14ac:dyDescent="0.2">
      <c r="B26" s="485"/>
      <c r="C26" s="1098"/>
      <c r="D26" s="1098"/>
      <c r="E26" s="1192"/>
      <c r="F26" s="1192"/>
      <c r="G26" s="1192"/>
      <c r="H26" s="1192"/>
      <c r="I26" s="1192"/>
      <c r="J26" s="1192"/>
      <c r="K26" s="1192"/>
      <c r="L26" s="1192"/>
      <c r="M26" s="1192"/>
      <c r="N26" s="1049"/>
      <c r="O26" s="1049"/>
      <c r="P26" s="1045"/>
      <c r="AG26" s="334"/>
      <c r="AH26" s="334"/>
      <c r="AI26" s="334"/>
      <c r="AJ26" s="334"/>
      <c r="AK26" s="1193"/>
      <c r="AL26" s="1193"/>
      <c r="AM26" s="1193"/>
      <c r="AN26" s="334"/>
      <c r="AO26" s="334"/>
      <c r="AP26" s="334"/>
      <c r="AQ26" s="334"/>
      <c r="AR26" s="334"/>
      <c r="AS26" s="334"/>
      <c r="AT26" s="334"/>
      <c r="AU26" s="334"/>
      <c r="AV26" s="334"/>
      <c r="AW26" s="334"/>
      <c r="AX26" s="334"/>
      <c r="AY26" s="334"/>
      <c r="AZ26" s="334"/>
      <c r="BA26" s="334"/>
      <c r="BB26" s="334"/>
      <c r="BC26" s="334"/>
    </row>
    <row r="27" spans="2:82" ht="43.5" hidden="1" customHeight="1" x14ac:dyDescent="0.2">
      <c r="B27" s="485"/>
      <c r="C27" s="1194" t="s">
        <v>10</v>
      </c>
      <c r="D27" s="1195" t="s">
        <v>14</v>
      </c>
      <c r="E27" s="1052" t="s">
        <v>18</v>
      </c>
      <c r="F27" s="1053" t="s">
        <v>17</v>
      </c>
      <c r="G27" s="1054" t="s">
        <v>111</v>
      </c>
      <c r="H27" s="1054" t="s">
        <v>157</v>
      </c>
      <c r="I27" s="1052" t="s">
        <v>152</v>
      </c>
      <c r="J27" s="1052"/>
      <c r="K27" s="1054" t="s">
        <v>134</v>
      </c>
      <c r="L27" s="1055" t="s">
        <v>224</v>
      </c>
      <c r="M27" s="1057"/>
      <c r="N27" s="1054" t="s">
        <v>145</v>
      </c>
      <c r="O27" s="1196" t="s">
        <v>172</v>
      </c>
      <c r="P27" s="1045"/>
      <c r="AK27" s="334"/>
      <c r="AL27" s="334"/>
      <c r="AM27" s="334"/>
      <c r="AN27" s="334"/>
    </row>
    <row r="28" spans="2:82" hidden="1" x14ac:dyDescent="0.2">
      <c r="B28" s="1050">
        <v>1</v>
      </c>
      <c r="C28" s="1197"/>
      <c r="D28" s="754"/>
      <c r="E28" s="754"/>
      <c r="F28" s="754"/>
      <c r="G28" s="1198"/>
      <c r="H28" s="755"/>
      <c r="I28" s="754"/>
      <c r="J28" s="754"/>
      <c r="K28" s="1199"/>
      <c r="L28" s="1200"/>
      <c r="M28" s="1201"/>
      <c r="N28" s="1202"/>
      <c r="O28" s="1202"/>
      <c r="P28" s="1045"/>
      <c r="AK28" s="1203"/>
      <c r="AL28" s="1203"/>
      <c r="AM28" s="1204"/>
      <c r="AN28" s="705"/>
    </row>
    <row r="29" spans="2:82" hidden="1" x14ac:dyDescent="0.2">
      <c r="B29" s="485"/>
      <c r="C29" s="1197"/>
      <c r="D29" s="1205"/>
      <c r="E29" s="1205"/>
      <c r="F29" s="1206"/>
      <c r="G29" s="1207"/>
      <c r="H29" s="1205"/>
      <c r="I29" s="1208"/>
      <c r="J29" s="1208"/>
      <c r="K29" s="1209"/>
      <c r="L29" s="1210"/>
      <c r="M29" s="1211"/>
      <c r="N29" s="1205"/>
      <c r="O29" s="1205"/>
      <c r="P29" s="1045"/>
      <c r="AK29" s="542"/>
      <c r="AL29" s="542"/>
      <c r="AM29" s="334"/>
      <c r="AN29" s="334"/>
    </row>
    <row r="30" spans="2:82" ht="18" hidden="1" x14ac:dyDescent="0.25">
      <c r="B30" s="485"/>
      <c r="C30" s="1197"/>
      <c r="D30" s="1205"/>
      <c r="E30" s="1205"/>
      <c r="F30" s="1206"/>
      <c r="G30" s="1207"/>
      <c r="H30" s="1205"/>
      <c r="I30" s="1208"/>
      <c r="J30" s="1208"/>
      <c r="K30" s="1209"/>
      <c r="L30" s="1210"/>
      <c r="M30" s="1211"/>
      <c r="N30" s="1205"/>
      <c r="O30" s="1205"/>
      <c r="P30" s="1045"/>
      <c r="AK30" s="1212"/>
      <c r="AL30" s="1212"/>
      <c r="BF30" s="477">
        <f t="shared" ref="BF30:BF46" si="1">IF(C41="",1,2)</f>
        <v>1</v>
      </c>
      <c r="BG30" s="478"/>
      <c r="BS30" s="521" t="s">
        <v>182</v>
      </c>
      <c r="BT30" s="522"/>
      <c r="BU30" s="1031"/>
    </row>
    <row r="31" spans="2:82" hidden="1" x14ac:dyDescent="0.2">
      <c r="B31" s="485"/>
      <c r="C31" s="1197"/>
      <c r="D31" s="1205"/>
      <c r="E31" s="1205"/>
      <c r="F31" s="1206"/>
      <c r="G31" s="1207"/>
      <c r="H31" s="1205"/>
      <c r="I31" s="1208"/>
      <c r="J31" s="1208"/>
      <c r="K31" s="1209"/>
      <c r="L31" s="1210"/>
      <c r="M31" s="1211"/>
      <c r="N31" s="1205"/>
      <c r="O31" s="1205"/>
      <c r="P31" s="1045"/>
      <c r="AK31" s="1212"/>
      <c r="AL31" s="1212"/>
      <c r="BF31" s="477">
        <f t="shared" si="1"/>
        <v>1</v>
      </c>
      <c r="BG31" s="478"/>
      <c r="BS31" s="1032" t="s">
        <v>169</v>
      </c>
      <c r="BT31" s="1033"/>
      <c r="BU31" s="1034"/>
    </row>
    <row r="32" spans="2:82" hidden="1" x14ac:dyDescent="0.2">
      <c r="B32" s="485"/>
      <c r="C32" s="1197"/>
      <c r="D32" s="1205"/>
      <c r="E32" s="1205"/>
      <c r="F32" s="1206"/>
      <c r="G32" s="1207"/>
      <c r="H32" s="1205"/>
      <c r="I32" s="1208"/>
      <c r="J32" s="1208"/>
      <c r="K32" s="1209"/>
      <c r="L32" s="1210"/>
      <c r="M32" s="1211"/>
      <c r="N32" s="1205"/>
      <c r="O32" s="1205"/>
      <c r="P32" s="1045"/>
      <c r="AK32" s="1212"/>
      <c r="AL32" s="1212"/>
      <c r="BF32" s="477">
        <f t="shared" si="1"/>
        <v>1</v>
      </c>
      <c r="BG32" s="478"/>
      <c r="BS32" s="1032" t="s">
        <v>170</v>
      </c>
      <c r="BT32" s="1033"/>
      <c r="BU32" s="1034"/>
    </row>
    <row r="33" spans="2:73" hidden="1" x14ac:dyDescent="0.2">
      <c r="B33" s="485"/>
      <c r="C33" s="1197"/>
      <c r="D33" s="1205"/>
      <c r="E33" s="1205"/>
      <c r="F33" s="1206"/>
      <c r="G33" s="1207"/>
      <c r="H33" s="1205"/>
      <c r="I33" s="1208"/>
      <c r="J33" s="1208"/>
      <c r="K33" s="1209"/>
      <c r="L33" s="1210"/>
      <c r="M33" s="1211"/>
      <c r="N33" s="1205"/>
      <c r="O33" s="1205"/>
      <c r="P33" s="1045"/>
      <c r="AK33" s="1212"/>
      <c r="AL33" s="1212"/>
      <c r="BF33" s="477">
        <f t="shared" si="1"/>
        <v>1</v>
      </c>
      <c r="BG33" s="478"/>
      <c r="BS33" s="1032" t="s">
        <v>171</v>
      </c>
      <c r="BT33" s="1033"/>
      <c r="BU33" s="1034"/>
    </row>
    <row r="34" spans="2:73" hidden="1" x14ac:dyDescent="0.2">
      <c r="B34" s="485"/>
      <c r="C34" s="1197"/>
      <c r="D34" s="1213"/>
      <c r="E34" s="1213"/>
      <c r="F34" s="1206"/>
      <c r="G34" s="1207"/>
      <c r="H34" s="1205"/>
      <c r="I34" s="1208"/>
      <c r="J34" s="1208"/>
      <c r="K34" s="1209"/>
      <c r="L34" s="1210"/>
      <c r="M34" s="1211"/>
      <c r="N34" s="1205"/>
      <c r="O34" s="1205"/>
      <c r="P34" s="1045"/>
      <c r="AK34" s="1212"/>
      <c r="AL34" s="1212"/>
      <c r="BF34" s="477">
        <f t="shared" si="1"/>
        <v>1</v>
      </c>
      <c r="BG34" s="478"/>
    </row>
    <row r="35" spans="2:73" hidden="1" x14ac:dyDescent="0.2">
      <c r="B35" s="485"/>
      <c r="C35" s="1197"/>
      <c r="D35" s="1213"/>
      <c r="E35" s="1213"/>
      <c r="F35" s="1206"/>
      <c r="G35" s="1207"/>
      <c r="H35" s="1205"/>
      <c r="I35" s="1208"/>
      <c r="J35" s="1208"/>
      <c r="K35" s="1209"/>
      <c r="L35" s="1210"/>
      <c r="M35" s="1211"/>
      <c r="N35" s="1205"/>
      <c r="O35" s="1205"/>
      <c r="P35" s="1045"/>
      <c r="AK35" s="1212"/>
      <c r="AL35" s="1212"/>
      <c r="BF35" s="477">
        <f t="shared" si="1"/>
        <v>1</v>
      </c>
      <c r="BG35" s="478"/>
    </row>
    <row r="36" spans="2:73" hidden="1" x14ac:dyDescent="0.2">
      <c r="B36" s="485"/>
      <c r="C36" s="1197"/>
      <c r="D36" s="1213"/>
      <c r="E36" s="1213"/>
      <c r="F36" s="1206"/>
      <c r="G36" s="1207"/>
      <c r="H36" s="1205"/>
      <c r="I36" s="1208"/>
      <c r="J36" s="1208"/>
      <c r="K36" s="1209"/>
      <c r="L36" s="1210"/>
      <c r="M36" s="1211"/>
      <c r="N36" s="1205"/>
      <c r="O36" s="1205"/>
      <c r="P36" s="1045"/>
      <c r="AK36" s="1212"/>
      <c r="AL36" s="1212"/>
      <c r="BF36" s="477">
        <f t="shared" si="1"/>
        <v>1</v>
      </c>
      <c r="BG36" s="478"/>
    </row>
    <row r="37" spans="2:73" hidden="1" x14ac:dyDescent="0.2">
      <c r="B37" s="485"/>
      <c r="C37" s="1197"/>
      <c r="D37" s="1213"/>
      <c r="E37" s="1213"/>
      <c r="F37" s="1206"/>
      <c r="G37" s="1207"/>
      <c r="H37" s="1205"/>
      <c r="I37" s="1208"/>
      <c r="J37" s="1208"/>
      <c r="K37" s="1209"/>
      <c r="L37" s="1210"/>
      <c r="M37" s="1211"/>
      <c r="N37" s="1205"/>
      <c r="O37" s="1205"/>
      <c r="P37" s="1045"/>
      <c r="AK37" s="1212"/>
      <c r="AL37" s="1212"/>
      <c r="BF37" s="477">
        <f t="shared" si="1"/>
        <v>1</v>
      </c>
      <c r="BG37" s="478"/>
    </row>
    <row r="38" spans="2:73" hidden="1" x14ac:dyDescent="0.2">
      <c r="B38" s="485"/>
      <c r="C38" s="1197"/>
      <c r="D38" s="1213"/>
      <c r="E38" s="1213"/>
      <c r="F38" s="1206"/>
      <c r="G38" s="1207"/>
      <c r="H38" s="1205"/>
      <c r="I38" s="1208"/>
      <c r="J38" s="1208"/>
      <c r="K38" s="1209"/>
      <c r="L38" s="1210"/>
      <c r="M38" s="1211"/>
      <c r="N38" s="1205"/>
      <c r="O38" s="1205"/>
      <c r="P38" s="1045"/>
      <c r="AK38" s="1212"/>
      <c r="AL38" s="1212"/>
      <c r="BF38" s="477">
        <f t="shared" si="1"/>
        <v>1</v>
      </c>
      <c r="BG38" s="478"/>
    </row>
    <row r="39" spans="2:73" hidden="1" x14ac:dyDescent="0.2">
      <c r="B39" s="485"/>
      <c r="C39" s="1197"/>
      <c r="D39" s="1213"/>
      <c r="E39" s="1213"/>
      <c r="F39" s="1206"/>
      <c r="G39" s="1207"/>
      <c r="H39" s="1205"/>
      <c r="I39" s="1208"/>
      <c r="J39" s="1208"/>
      <c r="K39" s="1209"/>
      <c r="L39" s="1210"/>
      <c r="M39" s="1211"/>
      <c r="N39" s="1205"/>
      <c r="O39" s="1205"/>
      <c r="P39" s="1045"/>
      <c r="AK39" s="1212"/>
      <c r="AL39" s="1212"/>
      <c r="BF39" s="477">
        <f t="shared" si="1"/>
        <v>1</v>
      </c>
      <c r="BG39" s="478"/>
    </row>
    <row r="40" spans="2:73" hidden="1" x14ac:dyDescent="0.2">
      <c r="B40" s="485"/>
      <c r="C40" s="1197"/>
      <c r="D40" s="1213"/>
      <c r="E40" s="1213"/>
      <c r="F40" s="1206"/>
      <c r="G40" s="1207"/>
      <c r="H40" s="1205"/>
      <c r="I40" s="1208"/>
      <c r="J40" s="1208"/>
      <c r="K40" s="1209"/>
      <c r="L40" s="1210"/>
      <c r="M40" s="1211"/>
      <c r="N40" s="1205"/>
      <c r="O40" s="1205"/>
      <c r="P40" s="1045"/>
      <c r="AK40" s="1212"/>
      <c r="AL40" s="1212"/>
      <c r="BF40" s="477">
        <f t="shared" si="1"/>
        <v>1</v>
      </c>
      <c r="BG40" s="478"/>
    </row>
    <row r="41" spans="2:73" hidden="1" x14ac:dyDescent="0.2">
      <c r="B41" s="485"/>
      <c r="C41" s="1197"/>
      <c r="D41" s="1213"/>
      <c r="E41" s="1213"/>
      <c r="F41" s="1206"/>
      <c r="G41" s="1207"/>
      <c r="H41" s="1205"/>
      <c r="I41" s="1208"/>
      <c r="J41" s="1208"/>
      <c r="K41" s="1209"/>
      <c r="L41" s="1210"/>
      <c r="M41" s="1211"/>
      <c r="N41" s="1205"/>
      <c r="O41" s="1205"/>
      <c r="P41" s="1045"/>
      <c r="AK41" s="1212"/>
      <c r="AL41" s="1212"/>
      <c r="BF41" s="477">
        <f t="shared" si="1"/>
        <v>1</v>
      </c>
      <c r="BG41" s="478"/>
    </row>
    <row r="42" spans="2:73" hidden="1" x14ac:dyDescent="0.2">
      <c r="B42" s="485"/>
      <c r="C42" s="1197"/>
      <c r="D42" s="1213"/>
      <c r="E42" s="1213"/>
      <c r="F42" s="1206"/>
      <c r="G42" s="1207"/>
      <c r="H42" s="1205"/>
      <c r="I42" s="1208"/>
      <c r="J42" s="1208"/>
      <c r="K42" s="1209"/>
      <c r="L42" s="1210"/>
      <c r="M42" s="1211"/>
      <c r="N42" s="1205"/>
      <c r="O42" s="1205"/>
      <c r="P42" s="1045"/>
      <c r="AK42" s="1212"/>
      <c r="AL42" s="1212"/>
      <c r="BF42" s="477">
        <f t="shared" si="1"/>
        <v>1</v>
      </c>
      <c r="BG42" s="478"/>
    </row>
    <row r="43" spans="2:73" ht="15.75" hidden="1" customHeight="1" x14ac:dyDescent="0.2">
      <c r="B43" s="485"/>
      <c r="C43" s="1197"/>
      <c r="D43" s="1213"/>
      <c r="E43" s="1213"/>
      <c r="F43" s="1206"/>
      <c r="G43" s="1207"/>
      <c r="H43" s="1205"/>
      <c r="I43" s="1208"/>
      <c r="J43" s="1208"/>
      <c r="K43" s="1209"/>
      <c r="L43" s="1210"/>
      <c r="M43" s="1211"/>
      <c r="N43" s="1205"/>
      <c r="O43" s="1205"/>
      <c r="P43" s="1045"/>
      <c r="AK43" s="1212"/>
      <c r="AL43" s="1212"/>
      <c r="BF43" s="477">
        <f t="shared" si="1"/>
        <v>1</v>
      </c>
      <c r="BG43" s="478"/>
    </row>
    <row r="44" spans="2:73" hidden="1" x14ac:dyDescent="0.2">
      <c r="B44" s="485"/>
      <c r="C44" s="1197"/>
      <c r="D44" s="1213"/>
      <c r="E44" s="1213"/>
      <c r="F44" s="1206"/>
      <c r="G44" s="1207"/>
      <c r="H44" s="1205"/>
      <c r="I44" s="1208"/>
      <c r="J44" s="1208"/>
      <c r="K44" s="1209"/>
      <c r="L44" s="1210"/>
      <c r="M44" s="1211"/>
      <c r="N44" s="1205"/>
      <c r="O44" s="1205"/>
      <c r="P44" s="1045"/>
      <c r="AK44" s="1212"/>
      <c r="AL44" s="1212"/>
      <c r="BF44" s="477">
        <f t="shared" si="1"/>
        <v>1</v>
      </c>
      <c r="BG44" s="478"/>
    </row>
    <row r="45" spans="2:73" hidden="1" x14ac:dyDescent="0.2">
      <c r="B45" s="485"/>
      <c r="C45" s="1197"/>
      <c r="D45" s="1213"/>
      <c r="E45" s="1213"/>
      <c r="F45" s="1206"/>
      <c r="G45" s="1207"/>
      <c r="H45" s="1205"/>
      <c r="I45" s="1208"/>
      <c r="J45" s="1208"/>
      <c r="K45" s="1209"/>
      <c r="L45" s="1210"/>
      <c r="M45" s="1211"/>
      <c r="N45" s="1205"/>
      <c r="O45" s="1205"/>
      <c r="P45" s="1045"/>
      <c r="AK45" s="1212"/>
      <c r="AL45" s="1212"/>
      <c r="BF45" s="477">
        <f t="shared" si="1"/>
        <v>1</v>
      </c>
      <c r="BG45" s="478"/>
    </row>
    <row r="46" spans="2:73" hidden="1" x14ac:dyDescent="0.2">
      <c r="B46" s="485"/>
      <c r="C46" s="1197"/>
      <c r="D46" s="1213"/>
      <c r="E46" s="1213"/>
      <c r="F46" s="1206"/>
      <c r="G46" s="1207"/>
      <c r="H46" s="1205"/>
      <c r="I46" s="1208"/>
      <c r="J46" s="1208"/>
      <c r="K46" s="1209"/>
      <c r="L46" s="1210"/>
      <c r="M46" s="1211"/>
      <c r="N46" s="1205"/>
      <c r="O46" s="1205"/>
      <c r="P46" s="1045"/>
      <c r="AK46" s="1212"/>
      <c r="AL46" s="1212"/>
      <c r="AQ46" s="531"/>
      <c r="AR46" s="531"/>
      <c r="AS46" s="531"/>
      <c r="AT46" s="531"/>
      <c r="AU46" s="531"/>
      <c r="BF46" s="477">
        <f t="shared" si="1"/>
        <v>1</v>
      </c>
      <c r="BG46" s="478"/>
    </row>
    <row r="47" spans="2:73" hidden="1" x14ac:dyDescent="0.2">
      <c r="B47" s="485"/>
      <c r="C47" s="1197"/>
      <c r="D47" s="1213"/>
      <c r="E47" s="1213"/>
      <c r="F47" s="1206"/>
      <c r="G47" s="1207"/>
      <c r="H47" s="1205"/>
      <c r="I47" s="1208"/>
      <c r="J47" s="1208"/>
      <c r="K47" s="1209"/>
      <c r="L47" s="1210"/>
      <c r="M47" s="1211"/>
      <c r="N47" s="1205"/>
      <c r="O47" s="1205"/>
      <c r="P47" s="1045"/>
      <c r="AK47" s="1212"/>
      <c r="AL47" s="1212"/>
      <c r="AQ47" s="531"/>
      <c r="AR47" s="531"/>
      <c r="AS47" s="531"/>
      <c r="AT47" s="531"/>
      <c r="AU47" s="531"/>
      <c r="BF47" s="1214">
        <f>COUNTIF(BF12:BG46,2)</f>
        <v>0</v>
      </c>
      <c r="BG47" s="1214"/>
    </row>
    <row r="48" spans="2:73" ht="15.75" hidden="1" customHeight="1" x14ac:dyDescent="0.2">
      <c r="B48" s="485"/>
      <c r="C48" s="1197"/>
      <c r="D48" s="1213"/>
      <c r="E48" s="1213"/>
      <c r="F48" s="1206"/>
      <c r="G48" s="1207"/>
      <c r="H48" s="1205"/>
      <c r="I48" s="1208"/>
      <c r="J48" s="1208"/>
      <c r="K48" s="1209"/>
      <c r="L48" s="1210"/>
      <c r="M48" s="1211"/>
      <c r="N48" s="1205"/>
      <c r="O48" s="1205"/>
      <c r="P48" s="1045"/>
      <c r="AK48" s="1212"/>
      <c r="AL48" s="1212"/>
      <c r="AQ48" s="531"/>
      <c r="AR48" s="531"/>
      <c r="AS48" s="531"/>
      <c r="AT48" s="531"/>
      <c r="AU48" s="531"/>
      <c r="BG48" s="531" t="s">
        <v>112</v>
      </c>
      <c r="BH48" s="531" t="s">
        <v>113</v>
      </c>
      <c r="BI48" s="531" t="s">
        <v>114</v>
      </c>
      <c r="BJ48" s="531" t="s">
        <v>115</v>
      </c>
      <c r="BP48" s="1215" t="s">
        <v>212</v>
      </c>
      <c r="BQ48" s="1215" t="s">
        <v>213</v>
      </c>
      <c r="BR48" s="1215" t="s">
        <v>214</v>
      </c>
    </row>
    <row r="49" spans="2:70" hidden="1" x14ac:dyDescent="0.2">
      <c r="B49" s="485"/>
      <c r="C49" s="1197"/>
      <c r="D49" s="1213"/>
      <c r="E49" s="1213"/>
      <c r="F49" s="1206"/>
      <c r="G49" s="1207"/>
      <c r="H49" s="1205"/>
      <c r="I49" s="1208"/>
      <c r="J49" s="1208"/>
      <c r="K49" s="1209"/>
      <c r="L49" s="1210"/>
      <c r="M49" s="1211"/>
      <c r="N49" s="1205"/>
      <c r="O49" s="1205"/>
      <c r="P49" s="1045"/>
      <c r="AK49" s="1212"/>
      <c r="AL49" s="1212"/>
      <c r="AQ49" s="531"/>
      <c r="AR49" s="531"/>
      <c r="AS49" s="531"/>
      <c r="AT49" s="531"/>
      <c r="AU49" s="531"/>
      <c r="BG49" s="1216">
        <f>BF47*10</f>
        <v>0</v>
      </c>
      <c r="BH49" s="1216">
        <f>G28</f>
        <v>0</v>
      </c>
      <c r="BI49" s="1216">
        <f>BG49-BH49</f>
        <v>0</v>
      </c>
      <c r="BJ49" s="531">
        <f>IF(BI49&gt;0,0,(BI49/10)*(42/12))</f>
        <v>0</v>
      </c>
      <c r="BP49" s="1217"/>
      <c r="BQ49" s="1217"/>
      <c r="BR49" s="1217"/>
    </row>
    <row r="50" spans="2:70" ht="15.75" hidden="1" customHeight="1" x14ac:dyDescent="0.2">
      <c r="B50" s="485"/>
      <c r="C50" s="1197"/>
      <c r="D50" s="1213"/>
      <c r="E50" s="1213"/>
      <c r="F50" s="1206"/>
      <c r="G50" s="1207"/>
      <c r="H50" s="1205"/>
      <c r="I50" s="1208"/>
      <c r="J50" s="1208"/>
      <c r="K50" s="1209"/>
      <c r="L50" s="1210"/>
      <c r="M50" s="1211"/>
      <c r="N50" s="1205"/>
      <c r="O50" s="1205"/>
      <c r="P50" s="1045"/>
      <c r="AK50" s="1212"/>
      <c r="AL50" s="1212"/>
      <c r="AQ50" s="531"/>
      <c r="AR50" s="531"/>
      <c r="AS50" s="531"/>
      <c r="AT50" s="531"/>
      <c r="AU50" s="531"/>
      <c r="BF50" s="1129" t="s">
        <v>14</v>
      </c>
      <c r="BG50" s="1218" t="s">
        <v>18</v>
      </c>
      <c r="BH50" s="1129" t="s">
        <v>17</v>
      </c>
      <c r="BI50" s="1219"/>
      <c r="BJ50" s="1129" t="s">
        <v>95</v>
      </c>
      <c r="BK50" s="1219"/>
      <c r="BP50" s="1217">
        <f>SUM(BM57:BN57)</f>
        <v>0</v>
      </c>
      <c r="BQ50" s="1217" t="e">
        <f>SUM(BG57:BL57)</f>
        <v>#VALUE!</v>
      </c>
      <c r="BR50" s="1217">
        <f>SUM(BG57:BK57)</f>
        <v>0</v>
      </c>
    </row>
    <row r="51" spans="2:70" hidden="1" x14ac:dyDescent="0.2">
      <c r="B51" s="485"/>
      <c r="C51" s="1197"/>
      <c r="D51" s="1213"/>
      <c r="E51" s="1213"/>
      <c r="F51" s="1206"/>
      <c r="G51" s="1207"/>
      <c r="H51" s="1205"/>
      <c r="I51" s="1208"/>
      <c r="J51" s="1208"/>
      <c r="K51" s="1209"/>
      <c r="L51" s="1210"/>
      <c r="M51" s="1211"/>
      <c r="N51" s="1205"/>
      <c r="O51" s="1205"/>
      <c r="P51" s="1045"/>
      <c r="AK51" s="1212"/>
      <c r="AL51" s="1212"/>
      <c r="AQ51" s="531"/>
      <c r="AR51" s="531"/>
      <c r="AS51" s="531"/>
      <c r="AT51" s="531"/>
      <c r="AU51" s="531"/>
      <c r="BF51" s="1220">
        <f>IF(OR(D28="",D28=BY7),1,2)</f>
        <v>1</v>
      </c>
      <c r="BG51" s="1221">
        <f>IF(OR(E28="",E28=AQ37),1,2)</f>
        <v>1</v>
      </c>
      <c r="BH51" s="1222">
        <f>IF(OR(F28="",F28=BS14),1,2)</f>
        <v>1</v>
      </c>
      <c r="BI51" s="1223"/>
      <c r="BJ51" s="1222">
        <f>IF(G28="",1,2)</f>
        <v>1</v>
      </c>
      <c r="BK51" s="1223"/>
      <c r="BL51" s="341">
        <f>SUM(BF51:BK51)</f>
        <v>4</v>
      </c>
    </row>
    <row r="52" spans="2:70" hidden="1" x14ac:dyDescent="0.2">
      <c r="B52" s="485"/>
      <c r="C52" s="1197"/>
      <c r="D52" s="1213"/>
      <c r="E52" s="1213"/>
      <c r="F52" s="1206"/>
      <c r="G52" s="1207"/>
      <c r="H52" s="1205"/>
      <c r="I52" s="1208"/>
      <c r="J52" s="1208"/>
      <c r="K52" s="1209"/>
      <c r="L52" s="1210"/>
      <c r="M52" s="1211"/>
      <c r="N52" s="1205"/>
      <c r="O52" s="1205"/>
      <c r="P52" s="1045"/>
      <c r="AK52" s="1212"/>
      <c r="AL52" s="1212"/>
      <c r="AQ52" s="531"/>
      <c r="AR52" s="531"/>
      <c r="AS52" s="531"/>
      <c r="AT52" s="531"/>
      <c r="AU52" s="531"/>
    </row>
    <row r="53" spans="2:70" hidden="1" x14ac:dyDescent="0.2">
      <c r="B53" s="485"/>
      <c r="C53" s="1197"/>
      <c r="D53" s="1213"/>
      <c r="E53" s="1213"/>
      <c r="F53" s="1206"/>
      <c r="G53" s="1207"/>
      <c r="H53" s="1205"/>
      <c r="I53" s="1208"/>
      <c r="J53" s="1208"/>
      <c r="K53" s="1209"/>
      <c r="L53" s="1210"/>
      <c r="M53" s="1211"/>
      <c r="N53" s="1205"/>
      <c r="O53" s="1205"/>
      <c r="P53" s="1045"/>
      <c r="AK53" s="1212"/>
      <c r="AL53" s="1212"/>
      <c r="AQ53" s="531"/>
      <c r="AR53" s="531"/>
      <c r="AS53" s="531"/>
      <c r="AT53" s="531"/>
      <c r="AU53" s="531"/>
      <c r="BR53" s="1224"/>
    </row>
    <row r="54" spans="2:70" hidden="1" x14ac:dyDescent="0.2">
      <c r="B54" s="485"/>
      <c r="C54" s="1197"/>
      <c r="D54" s="1213"/>
      <c r="E54" s="1213"/>
      <c r="F54" s="1206"/>
      <c r="G54" s="1207"/>
      <c r="H54" s="1205"/>
      <c r="I54" s="1208"/>
      <c r="J54" s="1208"/>
      <c r="K54" s="1209"/>
      <c r="L54" s="1210"/>
      <c r="M54" s="1211"/>
      <c r="N54" s="1205"/>
      <c r="O54" s="1205"/>
      <c r="P54" s="1045"/>
      <c r="AK54" s="1212"/>
      <c r="AL54" s="1212"/>
      <c r="AQ54" s="531"/>
      <c r="AR54" s="531"/>
      <c r="AS54" s="531"/>
      <c r="AT54" s="531"/>
      <c r="AU54" s="531"/>
      <c r="BR54" s="1225"/>
    </row>
    <row r="55" spans="2:70" ht="15.75" hidden="1" customHeight="1" x14ac:dyDescent="0.2">
      <c r="B55" s="485"/>
      <c r="C55" s="1197"/>
      <c r="D55" s="1213"/>
      <c r="E55" s="1213"/>
      <c r="F55" s="1206"/>
      <c r="G55" s="1207"/>
      <c r="H55" s="1205"/>
      <c r="I55" s="1208"/>
      <c r="J55" s="1208"/>
      <c r="K55" s="1209"/>
      <c r="L55" s="1210"/>
      <c r="M55" s="1211"/>
      <c r="N55" s="1205"/>
      <c r="O55" s="1205"/>
      <c r="P55" s="1045"/>
      <c r="AK55" s="1212"/>
      <c r="AL55" s="1212"/>
      <c r="BF55" s="1226"/>
      <c r="BG55" s="1129" t="s">
        <v>14</v>
      </c>
      <c r="BH55" s="1218" t="s">
        <v>18</v>
      </c>
      <c r="BI55" s="1129" t="s">
        <v>17</v>
      </c>
      <c r="BJ55" s="1129" t="s">
        <v>116</v>
      </c>
      <c r="BK55" s="472" t="s">
        <v>211</v>
      </c>
      <c r="BL55" s="1008" t="s">
        <v>80</v>
      </c>
      <c r="BM55" s="472" t="s">
        <v>152</v>
      </c>
      <c r="BN55" s="1227" t="s">
        <v>210</v>
      </c>
      <c r="BR55" s="1225"/>
    </row>
    <row r="56" spans="2:70" hidden="1" x14ac:dyDescent="0.2">
      <c r="B56" s="485"/>
      <c r="C56" s="1197"/>
      <c r="D56" s="1213"/>
      <c r="E56" s="1213"/>
      <c r="F56" s="1206"/>
      <c r="G56" s="1207"/>
      <c r="H56" s="1205"/>
      <c r="I56" s="1208"/>
      <c r="J56" s="1208"/>
      <c r="K56" s="1209"/>
      <c r="L56" s="1210"/>
      <c r="M56" s="1211"/>
      <c r="N56" s="1205"/>
      <c r="O56" s="1205"/>
      <c r="P56" s="1045"/>
      <c r="AK56" s="1212"/>
      <c r="AL56" s="1212"/>
      <c r="BF56" s="1228"/>
      <c r="BG56" s="1229"/>
      <c r="BH56" s="1230"/>
      <c r="BI56" s="1231"/>
      <c r="BJ56" s="1131">
        <f>BJ49</f>
        <v>0</v>
      </c>
      <c r="BK56" s="1232"/>
      <c r="BL56" s="1008" t="str">
        <f>IF($D$15="","Reseller Tariff Required",VLOOKUP($D$15,$BS$19:$BT$23,2,FALSE))</f>
        <v>Reseller Tariff Required</v>
      </c>
      <c r="BM56" s="1232"/>
      <c r="BN56" s="1233"/>
    </row>
    <row r="57" spans="2:70" hidden="1" x14ac:dyDescent="0.2">
      <c r="B57" s="485"/>
      <c r="C57" s="1197"/>
      <c r="D57" s="1213"/>
      <c r="E57" s="1213"/>
      <c r="F57" s="1206"/>
      <c r="G57" s="1207"/>
      <c r="H57" s="1205"/>
      <c r="I57" s="1208"/>
      <c r="J57" s="1208"/>
      <c r="K57" s="1209"/>
      <c r="L57" s="1210"/>
      <c r="M57" s="1211"/>
      <c r="N57" s="1205"/>
      <c r="O57" s="1205"/>
      <c r="P57" s="1045"/>
      <c r="AK57" s="1212"/>
      <c r="AL57" s="1212"/>
      <c r="BG57" s="1229" t="str">
        <f>IF(ISDN30!F20="","-",IF(ISDN30!D28="Yes","-","-"))</f>
        <v>-</v>
      </c>
      <c r="BH57" s="1230" t="str">
        <f>IF(ISDN30!$F$20="","",IF(ISDN30!$E$28="","-",IF(ISDN30!$E$28=ISDN30!$BY$7,0,3)))</f>
        <v/>
      </c>
      <c r="BI57" s="1231" t="str">
        <f>IF(OR(C28="",C28=0),"",IF(F28="","-",VLOOKUP(F28,BS10:BT14,2,FALSE)))</f>
        <v/>
      </c>
      <c r="BJ57" s="1131" t="str">
        <f>IF(ISDN30!F20="","",IF(ISDN30!G28="","-",IF(ISDN30!BJ49=0,0,-ISDN30!BJ49)))</f>
        <v/>
      </c>
      <c r="BK57" s="1232">
        <f>H28</f>
        <v>0</v>
      </c>
      <c r="BL57" s="1008" t="e">
        <f>BL56*BF47</f>
        <v>#VALUE!</v>
      </c>
      <c r="BM57" s="1232">
        <f>I28</f>
        <v>0</v>
      </c>
      <c r="BN57" s="1233">
        <f>BF47*11</f>
        <v>0</v>
      </c>
    </row>
    <row r="58" spans="2:70" ht="15" hidden="1" thickBot="1" x14ac:dyDescent="0.25">
      <c r="B58" s="533"/>
      <c r="C58" s="534"/>
      <c r="D58" s="534"/>
      <c r="E58" s="534"/>
      <c r="F58" s="534"/>
      <c r="G58" s="534"/>
      <c r="H58" s="534"/>
      <c r="I58" s="534"/>
      <c r="J58" s="534"/>
      <c r="K58" s="534"/>
      <c r="L58" s="534"/>
      <c r="M58" s="534"/>
      <c r="N58" s="534"/>
      <c r="O58" s="534"/>
      <c r="P58" s="1100"/>
    </row>
    <row r="59" spans="2:70" ht="15" hidden="1" thickTop="1" x14ac:dyDescent="0.2"/>
    <row r="61" spans="2:70" ht="18" hidden="1" x14ac:dyDescent="0.25">
      <c r="BF61" s="521" t="s">
        <v>183</v>
      </c>
      <c r="BG61" s="522"/>
      <c r="BH61" s="522"/>
      <c r="BI61" s="522"/>
      <c r="BJ61" s="522"/>
      <c r="BK61" s="522"/>
      <c r="BL61" s="522"/>
      <c r="BM61" s="522"/>
      <c r="BN61" s="522"/>
      <c r="BO61" s="523"/>
    </row>
    <row r="62" spans="2:70" ht="15" hidden="1" x14ac:dyDescent="0.25">
      <c r="BG62" s="524" t="s">
        <v>174</v>
      </c>
      <c r="BH62" s="525"/>
      <c r="BI62" s="526"/>
      <c r="BJ62" s="527" t="s">
        <v>184</v>
      </c>
      <c r="BK62" s="528"/>
      <c r="BL62" s="529"/>
      <c r="BM62" s="527" t="s">
        <v>184</v>
      </c>
      <c r="BN62" s="528"/>
      <c r="BO62" s="529"/>
    </row>
    <row r="63" spans="2:70" ht="15" hidden="1" x14ac:dyDescent="0.25">
      <c r="AM63" s="961"/>
      <c r="AN63" s="961"/>
      <c r="BG63" s="530" t="s">
        <v>169</v>
      </c>
      <c r="BH63" s="530" t="s">
        <v>170</v>
      </c>
      <c r="BI63" s="530" t="s">
        <v>171</v>
      </c>
      <c r="BJ63" s="530" t="s">
        <v>169</v>
      </c>
      <c r="BK63" s="530" t="s">
        <v>170</v>
      </c>
      <c r="BL63" s="530" t="s">
        <v>171</v>
      </c>
      <c r="BM63" s="530" t="s">
        <v>169</v>
      </c>
      <c r="BN63" s="530" t="s">
        <v>170</v>
      </c>
      <c r="BO63" s="530" t="s">
        <v>171</v>
      </c>
    </row>
    <row r="64" spans="2:70" hidden="1" x14ac:dyDescent="0.2">
      <c r="AM64" s="373"/>
      <c r="AN64" s="373"/>
      <c r="BF64" s="531">
        <v>1</v>
      </c>
      <c r="BG64" s="532" t="str">
        <f>IF(O28=$BS$31,B28,"")</f>
        <v/>
      </c>
      <c r="BH64" s="532" t="str">
        <f>IF(O28=$BS$32,B28,"")</f>
        <v/>
      </c>
      <c r="BI64" s="532" t="str">
        <f>IF(O28=$BS$33,B28,"")</f>
        <v/>
      </c>
      <c r="BJ64" s="532" t="e">
        <f t="array" ref="BJ64">INDEX($BG$64,SMALL(IF(LEN(TRIM($BG$64)),ROW($BG$64)-MIN(ROW($BG$64))+1,""),ROW(A1)))</f>
        <v>#VALUE!</v>
      </c>
      <c r="BK64" s="532" t="e">
        <f t="array" ref="BK64">INDEX($BH$64,SMALL(IF(LEN(TRIM($BH$64)),ROW($BH$64)-MIN(ROW($BH$64))+1,""),ROW(A1)))</f>
        <v>#VALUE!</v>
      </c>
      <c r="BL64" s="532" t="e">
        <f t="array" ref="BL64">INDEX($BI$64,SMALL(IF(LEN(TRIM($BI$64)),ROW($BI$64)-MIN(ROW($BI$64))+1,""),ROW(A1)))</f>
        <v>#VALUE!</v>
      </c>
      <c r="BM64" s="532" t="str">
        <f>IFERROR(BJ64,"")</f>
        <v/>
      </c>
      <c r="BN64" s="532" t="str">
        <f>IFERROR(BK64,"")</f>
        <v/>
      </c>
      <c r="BO64" s="532" t="str">
        <f>IFERROR(BL64,"")</f>
        <v/>
      </c>
    </row>
    <row r="65" spans="39:70" hidden="1" x14ac:dyDescent="0.2">
      <c r="AM65" s="373"/>
      <c r="AN65" s="373"/>
    </row>
    <row r="66" spans="39:70" ht="27" hidden="1" customHeight="1" x14ac:dyDescent="0.2">
      <c r="AM66" s="373"/>
      <c r="AN66" s="373"/>
    </row>
    <row r="67" spans="39:70" ht="27" hidden="1" customHeight="1" x14ac:dyDescent="0.2">
      <c r="AM67" s="373"/>
      <c r="AN67" s="373"/>
    </row>
    <row r="68" spans="39:70" ht="18.75" hidden="1" customHeight="1" x14ac:dyDescent="0.25">
      <c r="AM68" s="373"/>
      <c r="AN68" s="373"/>
      <c r="BF68" s="1234" t="s">
        <v>236</v>
      </c>
      <c r="BG68" s="1235"/>
      <c r="BH68" s="1235"/>
      <c r="BI68" s="1235"/>
      <c r="BJ68" s="1235"/>
      <c r="BK68" s="1235"/>
      <c r="BL68" s="1235"/>
      <c r="BM68" s="1235"/>
      <c r="BN68" s="1235"/>
      <c r="BO68" s="1236"/>
      <c r="BP68" s="1118"/>
      <c r="BQ68" s="1118"/>
      <c r="BR68" s="1118"/>
    </row>
    <row r="69" spans="39:70" ht="24.75" hidden="1" customHeight="1" x14ac:dyDescent="0.2">
      <c r="BF69" s="1118"/>
      <c r="BG69" s="1237" t="s">
        <v>14</v>
      </c>
      <c r="BH69" s="1238" t="s">
        <v>18</v>
      </c>
      <c r="BI69" s="1239" t="s">
        <v>17</v>
      </c>
      <c r="BJ69" s="1240" t="s">
        <v>116</v>
      </c>
      <c r="BK69" s="1240" t="s">
        <v>157</v>
      </c>
      <c r="BL69" s="1241" t="s">
        <v>83</v>
      </c>
      <c r="BM69" s="1238" t="s">
        <v>152</v>
      </c>
      <c r="BN69" s="1241" t="s">
        <v>237</v>
      </c>
      <c r="BP69" s="1118"/>
      <c r="BQ69" s="1241" t="s">
        <v>238</v>
      </c>
      <c r="BR69" s="1241" t="s">
        <v>239</v>
      </c>
    </row>
    <row r="70" spans="39:70" ht="20.25" hidden="1" customHeight="1" x14ac:dyDescent="0.2">
      <c r="BF70" s="1118"/>
      <c r="BG70" s="730" t="str">
        <f>BG57</f>
        <v>-</v>
      </c>
      <c r="BH70" s="730" t="str">
        <f>BH57</f>
        <v/>
      </c>
      <c r="BI70" s="730" t="str">
        <f>ISDN30!BI57</f>
        <v/>
      </c>
      <c r="BJ70" s="1242" t="str">
        <f>ISDN30!BJ57</f>
        <v/>
      </c>
      <c r="BK70" s="729">
        <f>H28</f>
        <v>0</v>
      </c>
      <c r="BL70" s="1243" t="str">
        <f>IF(F20="","",ISDN30!$BL$56)</f>
        <v/>
      </c>
      <c r="BM70" s="730">
        <f>I28</f>
        <v>0</v>
      </c>
      <c r="BN70" s="1243" t="str">
        <f>IF(F20="","",11)</f>
        <v/>
      </c>
      <c r="BP70" s="1118"/>
      <c r="BQ70" s="1243" t="str">
        <f>IF(ISDN30!F20="","",SUM(BM70:BN70))</f>
        <v/>
      </c>
      <c r="BR70" s="1244" t="str">
        <f>IF(F20="","",SUM(BG70:BL70))</f>
        <v/>
      </c>
    </row>
    <row r="71" spans="39:70" ht="16.5" hidden="1" customHeight="1" x14ac:dyDescent="0.2">
      <c r="BF71" s="1118"/>
      <c r="BG71" s="1245"/>
      <c r="BH71" s="1243" t="str">
        <f>IF(C29="","",ISDN30!$BH$57)</f>
        <v/>
      </c>
      <c r="BI71" s="1246"/>
      <c r="BJ71" s="1247"/>
      <c r="BK71" s="1245"/>
      <c r="BL71" s="1243" t="str">
        <f>IF(C29="","",ISDN30!$BL$56)</f>
        <v/>
      </c>
      <c r="BM71" s="1248"/>
      <c r="BN71" s="1243" t="str">
        <f>IF(C29="","",11)</f>
        <v/>
      </c>
      <c r="BP71" s="1118"/>
      <c r="BQ71" s="1243" t="str">
        <f>IF(ISDN30!C29="","",SUM(BM71:BN71))</f>
        <v/>
      </c>
      <c r="BR71" s="1244" t="str">
        <f>IF(C29="","",SUM(BG71:BL71))</f>
        <v/>
      </c>
    </row>
    <row r="72" spans="39:70" ht="42" hidden="1" customHeight="1" x14ac:dyDescent="0.2">
      <c r="BF72" s="1118"/>
      <c r="BG72" s="1245"/>
      <c r="BH72" s="1243" t="str">
        <f>IF(C30="","",ISDN30!$BH$57)</f>
        <v/>
      </c>
      <c r="BI72" s="1246"/>
      <c r="BJ72" s="1247"/>
      <c r="BK72" s="1245"/>
      <c r="BL72" s="1243" t="str">
        <f>IF(C30="","",ISDN30!$BL$56)</f>
        <v/>
      </c>
      <c r="BM72" s="1248"/>
      <c r="BN72" s="1243" t="str">
        <f t="shared" ref="BN72:BN99" si="2">IF(C30="","",11)</f>
        <v/>
      </c>
      <c r="BP72" s="1118"/>
      <c r="BQ72" s="1243" t="str">
        <f>IF(ISDN30!C30="","",SUM(BM72:BN72))</f>
        <v/>
      </c>
      <c r="BR72" s="1244" t="str">
        <f>IF(C30="","",SUM(BG72:BL72))</f>
        <v/>
      </c>
    </row>
    <row r="73" spans="39:70" ht="26.25" hidden="1" customHeight="1" x14ac:dyDescent="0.2">
      <c r="BF73" s="1118"/>
      <c r="BG73" s="1245"/>
      <c r="BH73" s="1243" t="str">
        <f>IF(C31="","",ISDN30!$BH$57)</f>
        <v/>
      </c>
      <c r="BI73" s="1246"/>
      <c r="BJ73" s="1247"/>
      <c r="BK73" s="1245"/>
      <c r="BL73" s="1243" t="str">
        <f>IF(C31="","",ISDN30!$BL$56)</f>
        <v/>
      </c>
      <c r="BM73" s="1248"/>
      <c r="BN73" s="1243" t="str">
        <f t="shared" si="2"/>
        <v/>
      </c>
      <c r="BP73" s="1118"/>
      <c r="BQ73" s="1243" t="str">
        <f>IF(ISDN30!C31="","",SUM(BM73:BN73))</f>
        <v/>
      </c>
      <c r="BR73" s="1244" t="str">
        <f>IF(C31="","",SUM(BG73:BL73))</f>
        <v/>
      </c>
    </row>
    <row r="74" spans="39:70" hidden="1" x14ac:dyDescent="0.2">
      <c r="BF74" s="1118"/>
      <c r="BG74" s="1245"/>
      <c r="BH74" s="1243" t="str">
        <f>IF(C32="","",ISDN30!$BH$57)</f>
        <v/>
      </c>
      <c r="BI74" s="1246"/>
      <c r="BJ74" s="1247"/>
      <c r="BK74" s="1245"/>
      <c r="BL74" s="1243" t="str">
        <f>IF(C32="","",ISDN30!$BL$56)</f>
        <v/>
      </c>
      <c r="BM74" s="1248"/>
      <c r="BN74" s="1243" t="str">
        <f t="shared" si="2"/>
        <v/>
      </c>
      <c r="BP74" s="1118"/>
      <c r="BQ74" s="1243" t="str">
        <f>IF(ISDN30!C32="","",SUM(BM74:BN74))</f>
        <v/>
      </c>
      <c r="BR74" s="1244" t="str">
        <f>IF(C32="","",SUM(BG74:BL74))</f>
        <v/>
      </c>
    </row>
    <row r="75" spans="39:70" ht="21" hidden="1" customHeight="1" x14ac:dyDescent="0.2">
      <c r="AR75" s="334"/>
      <c r="BF75" s="1118"/>
      <c r="BG75" s="1245"/>
      <c r="BH75" s="1243" t="str">
        <f>IF(C33="","",ISDN30!$BH$57)</f>
        <v/>
      </c>
      <c r="BI75" s="1246"/>
      <c r="BJ75" s="1247"/>
      <c r="BK75" s="1245"/>
      <c r="BL75" s="1243" t="str">
        <f>IF(C33="","",ISDN30!$BL$56)</f>
        <v/>
      </c>
      <c r="BM75" s="1248"/>
      <c r="BN75" s="1243" t="str">
        <f t="shared" si="2"/>
        <v/>
      </c>
      <c r="BP75" s="1118"/>
      <c r="BQ75" s="1243" t="str">
        <f>IF(ISDN30!C33="","",SUM(BM75:BN75))</f>
        <v/>
      </c>
      <c r="BR75" s="1244" t="str">
        <f t="shared" ref="BR75:BR99" si="3">IF(C33="","",SUM(BG75:BL75))</f>
        <v/>
      </c>
    </row>
    <row r="76" spans="39:70" hidden="1" x14ac:dyDescent="0.2">
      <c r="BF76" s="1118"/>
      <c r="BG76" s="1249"/>
      <c r="BH76" s="1243" t="str">
        <f>IF(C34="","",ISDN30!$BH$57)</f>
        <v/>
      </c>
      <c r="BI76" s="1246"/>
      <c r="BJ76" s="1247"/>
      <c r="BK76" s="1245"/>
      <c r="BL76" s="1243" t="str">
        <f>IF(C34="","",ISDN30!$BL$56)</f>
        <v/>
      </c>
      <c r="BM76" s="1248"/>
      <c r="BN76" s="1243" t="str">
        <f t="shared" si="2"/>
        <v/>
      </c>
      <c r="BP76" s="1118"/>
      <c r="BQ76" s="1243" t="str">
        <f>IF(ISDN30!C34="","",SUM(BM76:BN76))</f>
        <v/>
      </c>
      <c r="BR76" s="1244" t="str">
        <f t="shared" si="3"/>
        <v/>
      </c>
    </row>
    <row r="77" spans="39:70" hidden="1" x14ac:dyDescent="0.2">
      <c r="AR77" s="334"/>
      <c r="BF77" s="1118"/>
      <c r="BG77" s="1249"/>
      <c r="BH77" s="1243" t="str">
        <f>IF(C35="","",ISDN30!$BH$57)</f>
        <v/>
      </c>
      <c r="BI77" s="1246"/>
      <c r="BJ77" s="1247"/>
      <c r="BK77" s="1245"/>
      <c r="BL77" s="1243" t="str">
        <f>IF(C35="","",ISDN30!$BL$56)</f>
        <v/>
      </c>
      <c r="BM77" s="1248"/>
      <c r="BN77" s="1243" t="str">
        <f t="shared" si="2"/>
        <v/>
      </c>
      <c r="BP77" s="1118"/>
      <c r="BQ77" s="1243" t="str">
        <f>IF(ISDN30!C35="","",SUM(BM77:BN77))</f>
        <v/>
      </c>
      <c r="BR77" s="1244" t="str">
        <f t="shared" si="3"/>
        <v/>
      </c>
    </row>
    <row r="78" spans="39:70" hidden="1" x14ac:dyDescent="0.2">
      <c r="BF78" s="1118"/>
      <c r="BG78" s="1249"/>
      <c r="BH78" s="1243" t="str">
        <f>IF(C36="","",ISDN30!$BH$57)</f>
        <v/>
      </c>
      <c r="BI78" s="1246"/>
      <c r="BJ78" s="1247"/>
      <c r="BK78" s="1245"/>
      <c r="BL78" s="1243" t="str">
        <f>IF(C36="","",ISDN30!$BL$56)</f>
        <v/>
      </c>
      <c r="BM78" s="1248"/>
      <c r="BN78" s="1243" t="str">
        <f t="shared" si="2"/>
        <v/>
      </c>
      <c r="BP78" s="1118"/>
      <c r="BQ78" s="1243" t="str">
        <f>IF(ISDN30!C36="","",SUM(BM78:BN78))</f>
        <v/>
      </c>
      <c r="BR78" s="1244" t="str">
        <f t="shared" si="3"/>
        <v/>
      </c>
    </row>
    <row r="79" spans="39:70" hidden="1" x14ac:dyDescent="0.2">
      <c r="BF79" s="1118"/>
      <c r="BG79" s="1249"/>
      <c r="BH79" s="1243" t="str">
        <f>IF(C37="","",ISDN30!$BH$57)</f>
        <v/>
      </c>
      <c r="BI79" s="1246"/>
      <c r="BJ79" s="1247"/>
      <c r="BK79" s="1245"/>
      <c r="BL79" s="1243" t="str">
        <f>IF(C37="","",ISDN30!$BL$56)</f>
        <v/>
      </c>
      <c r="BM79" s="1248"/>
      <c r="BN79" s="1243" t="str">
        <f t="shared" si="2"/>
        <v/>
      </c>
      <c r="BP79" s="1118"/>
      <c r="BQ79" s="1243" t="str">
        <f>IF(ISDN30!C37="","",SUM(BM79:BN79))</f>
        <v/>
      </c>
      <c r="BR79" s="1244" t="str">
        <f t="shared" si="3"/>
        <v/>
      </c>
    </row>
    <row r="80" spans="39:70" ht="17.25" hidden="1" customHeight="1" x14ac:dyDescent="0.2">
      <c r="AO80" s="1114"/>
      <c r="AP80" s="1114"/>
      <c r="AQ80" s="1114"/>
      <c r="AR80" s="334"/>
      <c r="AS80" s="961"/>
      <c r="AT80" s="914"/>
      <c r="AV80" s="914"/>
      <c r="AX80" s="961"/>
      <c r="BF80" s="1118"/>
      <c r="BG80" s="1249"/>
      <c r="BH80" s="1243" t="str">
        <f>IF(C38="","",ISDN30!$BH$57)</f>
        <v/>
      </c>
      <c r="BI80" s="1246"/>
      <c r="BJ80" s="1247"/>
      <c r="BK80" s="1245"/>
      <c r="BL80" s="1243" t="str">
        <f>IF(C38="","",ISDN30!$BL$56)</f>
        <v/>
      </c>
      <c r="BM80" s="1248"/>
      <c r="BN80" s="1243" t="str">
        <f t="shared" si="2"/>
        <v/>
      </c>
      <c r="BP80" s="1118"/>
      <c r="BQ80" s="1243" t="str">
        <f>IF(ISDN30!C38="","",SUM(BM80:BN80))</f>
        <v/>
      </c>
      <c r="BR80" s="1244" t="str">
        <f t="shared" si="3"/>
        <v/>
      </c>
    </row>
    <row r="81" spans="35:70" hidden="1" x14ac:dyDescent="0.2">
      <c r="AO81" s="1250"/>
      <c r="AP81" s="1250"/>
      <c r="AQ81" s="1250"/>
      <c r="AR81" s="334"/>
      <c r="AS81" s="537"/>
      <c r="AX81" s="1114"/>
      <c r="BF81" s="1118"/>
      <c r="BG81" s="1249"/>
      <c r="BH81" s="1243" t="str">
        <f>IF(C39="","",ISDN30!$BH$57)</f>
        <v/>
      </c>
      <c r="BI81" s="1246"/>
      <c r="BJ81" s="1247"/>
      <c r="BK81" s="1245"/>
      <c r="BL81" s="1243" t="str">
        <f>IF(C39="","",ISDN30!$BL$56)</f>
        <v/>
      </c>
      <c r="BM81" s="1248"/>
      <c r="BN81" s="1243" t="str">
        <f t="shared" si="2"/>
        <v/>
      </c>
      <c r="BP81" s="1118"/>
      <c r="BQ81" s="1243" t="str">
        <f>IF(ISDN30!C39="","",SUM(BM81:BN81))</f>
        <v/>
      </c>
      <c r="BR81" s="1244" t="str">
        <f t="shared" si="3"/>
        <v/>
      </c>
    </row>
    <row r="82" spans="35:70" hidden="1" x14ac:dyDescent="0.2">
      <c r="AI82" s="334"/>
      <c r="AJ82" s="334"/>
      <c r="AK82" s="334"/>
      <c r="AL82" s="334"/>
      <c r="AQ82" s="1251"/>
      <c r="AR82" s="334"/>
      <c r="AS82" s="1251"/>
      <c r="AT82" s="1252"/>
      <c r="AV82" s="1252"/>
      <c r="AX82" s="1251"/>
      <c r="BF82" s="1118"/>
      <c r="BG82" s="1249"/>
      <c r="BH82" s="1243" t="str">
        <f>IF(C40="","",ISDN30!$BH$57)</f>
        <v/>
      </c>
      <c r="BI82" s="1246"/>
      <c r="BJ82" s="1247"/>
      <c r="BK82" s="1245"/>
      <c r="BL82" s="1243" t="str">
        <f>IF(C40="","",ISDN30!$BL$56)</f>
        <v/>
      </c>
      <c r="BM82" s="1248"/>
      <c r="BN82" s="1243" t="str">
        <f t="shared" si="2"/>
        <v/>
      </c>
      <c r="BP82" s="1118"/>
      <c r="BQ82" s="1243" t="str">
        <f>IF(ISDN30!C40="","",SUM(BM82:BN82))</f>
        <v/>
      </c>
      <c r="BR82" s="1244" t="str">
        <f t="shared" si="3"/>
        <v/>
      </c>
    </row>
    <row r="83" spans="35:70" hidden="1" x14ac:dyDescent="0.2">
      <c r="AI83" s="334"/>
      <c r="AJ83" s="1114"/>
      <c r="AK83" s="334"/>
      <c r="AL83" s="334"/>
      <c r="BF83" s="1118"/>
      <c r="BG83" s="1249"/>
      <c r="BH83" s="1243" t="str">
        <f>IF(C41="","",ISDN30!$BH$57)</f>
        <v/>
      </c>
      <c r="BI83" s="1246"/>
      <c r="BJ83" s="1247"/>
      <c r="BK83" s="1245"/>
      <c r="BL83" s="1243" t="str">
        <f>IF(C41="","",ISDN30!$BL$56)</f>
        <v/>
      </c>
      <c r="BM83" s="1248"/>
      <c r="BN83" s="1243" t="str">
        <f t="shared" si="2"/>
        <v/>
      </c>
      <c r="BP83" s="1118"/>
      <c r="BQ83" s="1243" t="str">
        <f>IF(ISDN30!C41="","",SUM(BM83:BN83))</f>
        <v/>
      </c>
      <c r="BR83" s="1244" t="str">
        <f t="shared" si="3"/>
        <v/>
      </c>
    </row>
    <row r="84" spans="35:70" hidden="1" x14ac:dyDescent="0.2">
      <c r="AI84" s="334"/>
      <c r="AJ84" s="1250"/>
      <c r="AK84" s="334"/>
      <c r="AL84" s="334"/>
      <c r="BF84" s="1118"/>
      <c r="BG84" s="1249"/>
      <c r="BH84" s="1243" t="str">
        <f>IF(C42="","",ISDN30!$BH$57)</f>
        <v/>
      </c>
      <c r="BI84" s="1246"/>
      <c r="BJ84" s="1247"/>
      <c r="BK84" s="1245"/>
      <c r="BL84" s="1243" t="str">
        <f>IF(C42="","",ISDN30!$BL$56)</f>
        <v/>
      </c>
      <c r="BM84" s="1248"/>
      <c r="BN84" s="1243" t="str">
        <f t="shared" si="2"/>
        <v/>
      </c>
      <c r="BP84" s="1118"/>
      <c r="BQ84" s="1243" t="str">
        <f>IF(ISDN30!C42="","",SUM(BM84:BN84))</f>
        <v/>
      </c>
      <c r="BR84" s="1244" t="str">
        <f t="shared" si="3"/>
        <v/>
      </c>
    </row>
    <row r="85" spans="35:70" hidden="1" x14ac:dyDescent="0.2">
      <c r="AI85" s="334"/>
      <c r="AJ85" s="1250"/>
      <c r="AK85" s="334"/>
      <c r="AL85" s="334"/>
      <c r="BF85" s="1118"/>
      <c r="BG85" s="1249"/>
      <c r="BH85" s="1243" t="str">
        <f>IF(C43="","",ISDN30!$BH$57)</f>
        <v/>
      </c>
      <c r="BI85" s="1246"/>
      <c r="BJ85" s="1247"/>
      <c r="BK85" s="1245"/>
      <c r="BL85" s="1243" t="str">
        <f>IF(C43="","",ISDN30!$BL$56)</f>
        <v/>
      </c>
      <c r="BM85" s="1248"/>
      <c r="BN85" s="1243" t="str">
        <f t="shared" si="2"/>
        <v/>
      </c>
      <c r="BP85" s="1118"/>
      <c r="BQ85" s="1243" t="str">
        <f>IF(ISDN30!C43="","",SUM(BM85:BN85))</f>
        <v/>
      </c>
      <c r="BR85" s="1244" t="str">
        <f t="shared" si="3"/>
        <v/>
      </c>
    </row>
    <row r="86" spans="35:70" hidden="1" x14ac:dyDescent="0.2">
      <c r="AI86" s="334"/>
      <c r="AJ86" s="1250"/>
      <c r="AK86" s="334"/>
      <c r="AL86" s="334"/>
      <c r="BF86" s="1118"/>
      <c r="BG86" s="1249"/>
      <c r="BH86" s="1243" t="str">
        <f>IF(C44="","",ISDN30!$BH$57)</f>
        <v/>
      </c>
      <c r="BI86" s="1246"/>
      <c r="BJ86" s="1247"/>
      <c r="BK86" s="1245"/>
      <c r="BL86" s="1243" t="str">
        <f>IF(C44="","",ISDN30!$BL$56)</f>
        <v/>
      </c>
      <c r="BM86" s="1248"/>
      <c r="BN86" s="1243" t="str">
        <f t="shared" si="2"/>
        <v/>
      </c>
      <c r="BP86" s="1118"/>
      <c r="BQ86" s="1243" t="str">
        <f>IF(ISDN30!C44="","",SUM(BM86:BN86))</f>
        <v/>
      </c>
      <c r="BR86" s="1244" t="str">
        <f t="shared" si="3"/>
        <v/>
      </c>
    </row>
    <row r="87" spans="35:70" hidden="1" x14ac:dyDescent="0.2">
      <c r="AI87" s="334"/>
      <c r="AJ87" s="1250"/>
      <c r="AK87" s="334"/>
      <c r="AL87" s="334"/>
      <c r="BF87" s="1118"/>
      <c r="BG87" s="1249"/>
      <c r="BH87" s="1243" t="str">
        <f>IF(C45="","",ISDN30!$BH$57)</f>
        <v/>
      </c>
      <c r="BI87" s="1246"/>
      <c r="BJ87" s="1247"/>
      <c r="BK87" s="1245"/>
      <c r="BL87" s="1243" t="str">
        <f>IF(C45="","",ISDN30!$BL$56)</f>
        <v/>
      </c>
      <c r="BM87" s="1248"/>
      <c r="BN87" s="1243" t="str">
        <f t="shared" si="2"/>
        <v/>
      </c>
      <c r="BP87" s="1118"/>
      <c r="BQ87" s="1243" t="str">
        <f>IF(ISDN30!C45="","",SUM(BM87:BN87))</f>
        <v/>
      </c>
      <c r="BR87" s="1244" t="str">
        <f t="shared" si="3"/>
        <v/>
      </c>
    </row>
    <row r="88" spans="35:70" hidden="1" x14ac:dyDescent="0.2">
      <c r="AI88" s="334"/>
      <c r="AJ88" s="1250"/>
      <c r="AK88" s="334"/>
      <c r="AL88" s="334"/>
      <c r="BF88" s="1118"/>
      <c r="BG88" s="1249"/>
      <c r="BH88" s="1243" t="str">
        <f>IF(C46="","",ISDN30!$BH$57)</f>
        <v/>
      </c>
      <c r="BI88" s="1246"/>
      <c r="BJ88" s="1247"/>
      <c r="BK88" s="1245"/>
      <c r="BL88" s="1243" t="str">
        <f>IF(C46="","",ISDN30!$BL$56)</f>
        <v/>
      </c>
      <c r="BM88" s="1248"/>
      <c r="BN88" s="1243" t="str">
        <f t="shared" si="2"/>
        <v/>
      </c>
      <c r="BP88" s="1118"/>
      <c r="BQ88" s="1243" t="str">
        <f>IF(ISDN30!C46="","",SUM(BM88:BN88))</f>
        <v/>
      </c>
      <c r="BR88" s="1244" t="str">
        <f t="shared" si="3"/>
        <v/>
      </c>
    </row>
    <row r="89" spans="35:70" hidden="1" x14ac:dyDescent="0.2">
      <c r="AI89" s="334"/>
      <c r="AJ89" s="1250"/>
      <c r="AK89" s="334"/>
      <c r="AL89" s="334"/>
      <c r="BF89" s="1118"/>
      <c r="BG89" s="1249"/>
      <c r="BH89" s="1243" t="str">
        <f>IF(C47="","",ISDN30!$BH$57)</f>
        <v/>
      </c>
      <c r="BI89" s="1246"/>
      <c r="BJ89" s="1247"/>
      <c r="BK89" s="1245"/>
      <c r="BL89" s="1243" t="str">
        <f>IF(C47="","",ISDN30!$BL$56)</f>
        <v/>
      </c>
      <c r="BM89" s="1248"/>
      <c r="BN89" s="1243" t="str">
        <f t="shared" si="2"/>
        <v/>
      </c>
      <c r="BP89" s="1118"/>
      <c r="BQ89" s="1243" t="str">
        <f>IF(ISDN30!C47="","",SUM(BM89:BN89))</f>
        <v/>
      </c>
      <c r="BR89" s="1244" t="str">
        <f t="shared" si="3"/>
        <v/>
      </c>
    </row>
    <row r="90" spans="35:70" hidden="1" x14ac:dyDescent="0.2">
      <c r="AI90" s="334"/>
      <c r="AJ90" s="1250"/>
      <c r="AK90" s="334"/>
      <c r="AL90" s="334"/>
      <c r="BF90" s="1118"/>
      <c r="BG90" s="1249"/>
      <c r="BH90" s="1243" t="str">
        <f>IF(C48="","",ISDN30!$BH$57)</f>
        <v/>
      </c>
      <c r="BI90" s="1246"/>
      <c r="BJ90" s="1247"/>
      <c r="BK90" s="1245"/>
      <c r="BL90" s="1243" t="str">
        <f>IF(C48="","",ISDN30!$BL$56)</f>
        <v/>
      </c>
      <c r="BM90" s="1248"/>
      <c r="BN90" s="1243" t="str">
        <f t="shared" si="2"/>
        <v/>
      </c>
      <c r="BP90" s="1118"/>
      <c r="BQ90" s="1243" t="str">
        <f>IF(ISDN30!C48="","",SUM(BM90:BN90))</f>
        <v/>
      </c>
      <c r="BR90" s="1244" t="str">
        <f t="shared" si="3"/>
        <v/>
      </c>
    </row>
    <row r="91" spans="35:70" hidden="1" x14ac:dyDescent="0.2">
      <c r="AI91" s="334"/>
      <c r="AJ91" s="1250"/>
      <c r="AK91" s="334"/>
      <c r="AL91" s="334"/>
      <c r="BF91" s="1118"/>
      <c r="BG91" s="1249"/>
      <c r="BH91" s="1243" t="str">
        <f>IF(C49="","",ISDN30!$BH$57)</f>
        <v/>
      </c>
      <c r="BI91" s="1246"/>
      <c r="BJ91" s="1247"/>
      <c r="BK91" s="1245"/>
      <c r="BL91" s="1243" t="str">
        <f>IF(C49="","",ISDN30!$BL$56)</f>
        <v/>
      </c>
      <c r="BM91" s="1248"/>
      <c r="BN91" s="1243" t="str">
        <f t="shared" si="2"/>
        <v/>
      </c>
      <c r="BP91" s="1118"/>
      <c r="BQ91" s="1243" t="str">
        <f>IF(ISDN30!C49="","",SUM(BM91:BN91))</f>
        <v/>
      </c>
      <c r="BR91" s="1244" t="str">
        <f t="shared" si="3"/>
        <v/>
      </c>
    </row>
    <row r="92" spans="35:70" hidden="1" x14ac:dyDescent="0.2">
      <c r="AI92" s="334"/>
      <c r="AJ92" s="1250"/>
      <c r="AK92" s="334"/>
      <c r="AL92" s="334"/>
      <c r="BF92" s="1118"/>
      <c r="BG92" s="1249"/>
      <c r="BH92" s="1243" t="str">
        <f>IF(C50="","",ISDN30!$BH$57)</f>
        <v/>
      </c>
      <c r="BI92" s="1246"/>
      <c r="BJ92" s="1247"/>
      <c r="BK92" s="1245"/>
      <c r="BL92" s="1243" t="str">
        <f>IF(C50="","",ISDN30!$BL$56)</f>
        <v/>
      </c>
      <c r="BM92" s="1248"/>
      <c r="BN92" s="1243" t="str">
        <f t="shared" si="2"/>
        <v/>
      </c>
      <c r="BP92" s="1118"/>
      <c r="BQ92" s="1243" t="str">
        <f>IF(ISDN30!C50="","",SUM(BM92:BN92))</f>
        <v/>
      </c>
      <c r="BR92" s="1244" t="str">
        <f t="shared" si="3"/>
        <v/>
      </c>
    </row>
    <row r="93" spans="35:70" hidden="1" x14ac:dyDescent="0.2">
      <c r="AI93" s="334"/>
      <c r="AJ93" s="1250"/>
      <c r="AK93" s="334"/>
      <c r="AL93" s="334"/>
      <c r="BF93" s="1118"/>
      <c r="BG93" s="1249"/>
      <c r="BH93" s="1243" t="str">
        <f>IF(C51="","",ISDN30!$BH$57)</f>
        <v/>
      </c>
      <c r="BI93" s="1246"/>
      <c r="BJ93" s="1247"/>
      <c r="BK93" s="1245"/>
      <c r="BL93" s="1243" t="str">
        <f>IF(C51="","",ISDN30!$BL$56)</f>
        <v/>
      </c>
      <c r="BM93" s="1248"/>
      <c r="BN93" s="1243" t="str">
        <f t="shared" si="2"/>
        <v/>
      </c>
      <c r="BP93" s="1118"/>
      <c r="BQ93" s="1243" t="str">
        <f>IF(ISDN30!C51="","",SUM(BM93:BN93))</f>
        <v/>
      </c>
      <c r="BR93" s="1244" t="str">
        <f t="shared" si="3"/>
        <v/>
      </c>
    </row>
    <row r="94" spans="35:70" hidden="1" x14ac:dyDescent="0.2">
      <c r="AI94" s="334"/>
      <c r="AJ94" s="1250"/>
      <c r="AK94" s="334"/>
      <c r="AL94" s="334"/>
      <c r="BF94" s="1118"/>
      <c r="BG94" s="1249"/>
      <c r="BH94" s="1243" t="str">
        <f>IF(C52="","",ISDN30!$BH$57)</f>
        <v/>
      </c>
      <c r="BI94" s="1246"/>
      <c r="BJ94" s="1247"/>
      <c r="BK94" s="1245"/>
      <c r="BL94" s="1243" t="str">
        <f>IF(C52="","",ISDN30!$BL$56)</f>
        <v/>
      </c>
      <c r="BM94" s="1248"/>
      <c r="BN94" s="1243" t="str">
        <f t="shared" si="2"/>
        <v/>
      </c>
      <c r="BP94" s="1118"/>
      <c r="BQ94" s="1243" t="str">
        <f>IF(ISDN30!C52="","",SUM(BM94:BN94))</f>
        <v/>
      </c>
      <c r="BR94" s="1244" t="str">
        <f t="shared" si="3"/>
        <v/>
      </c>
    </row>
    <row r="95" spans="35:70" hidden="1" x14ac:dyDescent="0.2">
      <c r="AI95" s="334"/>
      <c r="AJ95" s="1250"/>
      <c r="AK95" s="334"/>
      <c r="AL95" s="334"/>
      <c r="BF95" s="1118"/>
      <c r="BG95" s="1249"/>
      <c r="BH95" s="1243" t="str">
        <f>IF(C53="","",ISDN30!$BH$57)</f>
        <v/>
      </c>
      <c r="BI95" s="1246"/>
      <c r="BJ95" s="1247"/>
      <c r="BK95" s="1245"/>
      <c r="BL95" s="1243" t="str">
        <f>IF(C53="","",ISDN30!$BL$56)</f>
        <v/>
      </c>
      <c r="BM95" s="1248"/>
      <c r="BN95" s="1243" t="str">
        <f t="shared" si="2"/>
        <v/>
      </c>
      <c r="BP95" s="1118"/>
      <c r="BQ95" s="1243" t="str">
        <f>IF(ISDN30!C53="","",SUM(BM95:BN95))</f>
        <v/>
      </c>
      <c r="BR95" s="1244" t="str">
        <f t="shared" si="3"/>
        <v/>
      </c>
    </row>
    <row r="96" spans="35:70" hidden="1" x14ac:dyDescent="0.2">
      <c r="AI96" s="334"/>
      <c r="AJ96" s="1250"/>
      <c r="AK96" s="334"/>
      <c r="AL96" s="334"/>
      <c r="BF96" s="1118"/>
      <c r="BG96" s="1249"/>
      <c r="BH96" s="1243" t="str">
        <f>IF(C54="","",ISDN30!$BH$57)</f>
        <v/>
      </c>
      <c r="BI96" s="1246"/>
      <c r="BJ96" s="1247"/>
      <c r="BK96" s="1245"/>
      <c r="BL96" s="1243" t="str">
        <f>IF(C54="","",ISDN30!$BL$56)</f>
        <v/>
      </c>
      <c r="BM96" s="1248"/>
      <c r="BN96" s="1243" t="str">
        <f t="shared" si="2"/>
        <v/>
      </c>
      <c r="BP96" s="1118"/>
      <c r="BQ96" s="1243" t="str">
        <f>IF(ISDN30!C54="","",SUM(BM96:BN96))</f>
        <v/>
      </c>
      <c r="BR96" s="1244" t="str">
        <f t="shared" si="3"/>
        <v/>
      </c>
    </row>
    <row r="97" spans="35:70" hidden="1" x14ac:dyDescent="0.2">
      <c r="AI97" s="334"/>
      <c r="AJ97" s="1250"/>
      <c r="AK97" s="334"/>
      <c r="AL97" s="334"/>
      <c r="BF97" s="1118"/>
      <c r="BG97" s="1249"/>
      <c r="BH97" s="1243" t="str">
        <f>IF(C55="","",ISDN30!$BH$57)</f>
        <v/>
      </c>
      <c r="BI97" s="1246"/>
      <c r="BJ97" s="1247"/>
      <c r="BK97" s="1245"/>
      <c r="BL97" s="1243" t="str">
        <f>IF(C55="","",ISDN30!$BL$56)</f>
        <v/>
      </c>
      <c r="BM97" s="1248"/>
      <c r="BN97" s="1243" t="str">
        <f t="shared" si="2"/>
        <v/>
      </c>
      <c r="BP97" s="1118"/>
      <c r="BQ97" s="1243" t="str">
        <f>IF(ISDN30!C55="","",SUM(BM97:BN97))</f>
        <v/>
      </c>
      <c r="BR97" s="1244" t="str">
        <f t="shared" si="3"/>
        <v/>
      </c>
    </row>
    <row r="98" spans="35:70" hidden="1" x14ac:dyDescent="0.2">
      <c r="AI98" s="334"/>
      <c r="AJ98" s="1250"/>
      <c r="AK98" s="334"/>
      <c r="AL98" s="334"/>
      <c r="BF98" s="1118"/>
      <c r="BG98" s="1249"/>
      <c r="BH98" s="1243" t="str">
        <f>IF(C56="","",ISDN30!$BH$57)</f>
        <v/>
      </c>
      <c r="BI98" s="1246"/>
      <c r="BJ98" s="1247"/>
      <c r="BK98" s="1245"/>
      <c r="BL98" s="1243" t="str">
        <f>IF(C56="","",ISDN30!$BL$56)</f>
        <v/>
      </c>
      <c r="BM98" s="1248"/>
      <c r="BN98" s="1243" t="str">
        <f t="shared" si="2"/>
        <v/>
      </c>
      <c r="BP98" s="1118"/>
      <c r="BQ98" s="1243" t="str">
        <f>IF(ISDN30!C56="","",SUM(BM98:BN98))</f>
        <v/>
      </c>
      <c r="BR98" s="1244" t="str">
        <f t="shared" si="3"/>
        <v/>
      </c>
    </row>
    <row r="99" spans="35:70" hidden="1" x14ac:dyDescent="0.2">
      <c r="AI99" s="334"/>
      <c r="AJ99" s="1250"/>
      <c r="AK99" s="334"/>
      <c r="AL99" s="334"/>
      <c r="BF99" s="1118"/>
      <c r="BG99" s="1249"/>
      <c r="BH99" s="1243" t="str">
        <f>IF(C57="","",ISDN30!$BH$57)</f>
        <v/>
      </c>
      <c r="BI99" s="1246"/>
      <c r="BJ99" s="1247"/>
      <c r="BK99" s="1245"/>
      <c r="BL99" s="1243" t="str">
        <f>IF(C57="","",ISDN30!$BL$56)</f>
        <v/>
      </c>
      <c r="BM99" s="1248"/>
      <c r="BN99" s="1243" t="str">
        <f t="shared" si="2"/>
        <v/>
      </c>
      <c r="BP99" s="1118"/>
      <c r="BQ99" s="1243" t="str">
        <f>IF(ISDN30!C57="","",SUM(BM99:BN99))</f>
        <v/>
      </c>
      <c r="BR99" s="1244" t="str">
        <f t="shared" si="3"/>
        <v/>
      </c>
    </row>
    <row r="100" spans="35:70" hidden="1" x14ac:dyDescent="0.2">
      <c r="AI100" s="334"/>
      <c r="AJ100" s="1250"/>
      <c r="AK100" s="334"/>
      <c r="AL100" s="334"/>
      <c r="BQ100" s="341">
        <f>SUM(BQ70:BQ99)</f>
        <v>0</v>
      </c>
      <c r="BR100" s="1253">
        <f>SUM(BR70:BR99)</f>
        <v>0</v>
      </c>
    </row>
    <row r="101" spans="35:70" hidden="1" x14ac:dyDescent="0.2">
      <c r="AI101" s="334"/>
      <c r="AJ101" s="1250"/>
      <c r="AK101" s="334"/>
      <c r="AL101" s="334"/>
    </row>
    <row r="102" spans="35:70" ht="18" hidden="1" x14ac:dyDescent="0.25">
      <c r="AI102" s="334"/>
      <c r="AJ102" s="1250"/>
      <c r="AK102" s="334"/>
      <c r="AL102" s="334"/>
      <c r="BF102" s="1234" t="s">
        <v>247</v>
      </c>
      <c r="BG102" s="1235"/>
      <c r="BH102" s="1235"/>
      <c r="BI102" s="1235"/>
      <c r="BJ102" s="1235"/>
      <c r="BK102" s="1235"/>
      <c r="BL102" s="1235"/>
      <c r="BM102" s="1235"/>
      <c r="BN102" s="1235"/>
      <c r="BO102" s="1236"/>
      <c r="BP102" s="1118"/>
      <c r="BQ102" s="1118"/>
      <c r="BR102" s="1118"/>
    </row>
    <row r="103" spans="35:70" ht="82.5" hidden="1" customHeight="1" x14ac:dyDescent="0.2">
      <c r="AI103" s="334"/>
      <c r="AJ103" s="1250"/>
      <c r="AK103" s="334"/>
      <c r="AL103" s="334"/>
      <c r="BF103" s="1194" t="s">
        <v>10</v>
      </c>
      <c r="BG103" s="1195" t="s">
        <v>14</v>
      </c>
      <c r="BH103" s="1052" t="s">
        <v>18</v>
      </c>
      <c r="BI103" s="1053" t="s">
        <v>17</v>
      </c>
      <c r="BJ103" s="1054" t="s">
        <v>111</v>
      </c>
      <c r="BK103" s="1054" t="s">
        <v>157</v>
      </c>
      <c r="BL103" s="1052" t="s">
        <v>152</v>
      </c>
      <c r="BM103" s="1054" t="s">
        <v>134</v>
      </c>
      <c r="BN103" s="1140" t="s">
        <v>224</v>
      </c>
      <c r="BO103" s="1054" t="s">
        <v>145</v>
      </c>
    </row>
    <row r="104" spans="35:70" hidden="1" x14ac:dyDescent="0.2">
      <c r="AI104" s="334"/>
      <c r="AJ104" s="1250"/>
      <c r="AK104" s="334"/>
      <c r="AL104" s="334"/>
      <c r="BF104" s="1254">
        <f t="shared" ref="BF104:BL104" si="4">IF(C28="",1,2)</f>
        <v>1</v>
      </c>
      <c r="BG104" s="1254">
        <f t="shared" si="4"/>
        <v>1</v>
      </c>
      <c r="BH104" s="1254">
        <f t="shared" si="4"/>
        <v>1</v>
      </c>
      <c r="BI104" s="1254">
        <f t="shared" si="4"/>
        <v>1</v>
      </c>
      <c r="BJ104" s="1254">
        <f t="shared" si="4"/>
        <v>1</v>
      </c>
      <c r="BK104" s="1254">
        <f t="shared" si="4"/>
        <v>1</v>
      </c>
      <c r="BL104" s="1254">
        <f t="shared" si="4"/>
        <v>1</v>
      </c>
      <c r="BM104" s="1254">
        <f t="shared" ref="BM104:BN104" si="5">IF(K28="",1,2)</f>
        <v>1</v>
      </c>
      <c r="BN104" s="1254">
        <f t="shared" si="5"/>
        <v>1</v>
      </c>
      <c r="BO104" s="986">
        <f>IF(N28="",1,2)</f>
        <v>1</v>
      </c>
      <c r="BP104" s="341">
        <f>SUM(BF104:BO104)</f>
        <v>10</v>
      </c>
    </row>
    <row r="105" spans="35:70" ht="3.75" hidden="1" customHeight="1" x14ac:dyDescent="0.2">
      <c r="AI105" s="334"/>
      <c r="AJ105" s="1250"/>
      <c r="AK105" s="334"/>
      <c r="AL105" s="334"/>
      <c r="BF105" s="1254">
        <f t="shared" ref="BF105:BF133" si="6">IF(C29="",1,2)</f>
        <v>1</v>
      </c>
      <c r="BG105" s="1255"/>
      <c r="BH105" s="1255"/>
      <c r="BI105" s="1256"/>
      <c r="BJ105" s="1247"/>
      <c r="BK105" s="1255"/>
      <c r="BL105" s="1257"/>
      <c r="BM105" s="1248"/>
      <c r="BN105" s="1258"/>
      <c r="BO105" s="1255"/>
      <c r="BP105" s="341">
        <f t="shared" ref="BP105:BP133" si="7">SUM(BF105:BO105)</f>
        <v>1</v>
      </c>
    </row>
    <row r="106" spans="35:70" hidden="1" x14ac:dyDescent="0.2">
      <c r="AI106" s="334"/>
      <c r="AJ106" s="1250"/>
      <c r="AK106" s="334"/>
      <c r="AL106" s="334"/>
      <c r="BF106" s="1254">
        <f t="shared" si="6"/>
        <v>1</v>
      </c>
      <c r="BG106" s="1255"/>
      <c r="BH106" s="1255"/>
      <c r="BI106" s="1256"/>
      <c r="BJ106" s="1247"/>
      <c r="BK106" s="1255"/>
      <c r="BL106" s="1257"/>
      <c r="BM106" s="1248"/>
      <c r="BN106" s="1247"/>
      <c r="BO106" s="1255"/>
      <c r="BP106" s="341">
        <f t="shared" si="7"/>
        <v>1</v>
      </c>
    </row>
    <row r="107" spans="35:70" hidden="1" x14ac:dyDescent="0.2">
      <c r="AI107" s="334"/>
      <c r="AJ107" s="1250"/>
      <c r="AK107" s="334"/>
      <c r="AL107" s="334"/>
      <c r="BF107" s="1254">
        <f t="shared" si="6"/>
        <v>1</v>
      </c>
      <c r="BG107" s="1255"/>
      <c r="BH107" s="1255"/>
      <c r="BI107" s="1256"/>
      <c r="BJ107" s="1247"/>
      <c r="BK107" s="1255"/>
      <c r="BL107" s="1257"/>
      <c r="BM107" s="1248"/>
      <c r="BN107" s="1247"/>
      <c r="BO107" s="1255"/>
      <c r="BP107" s="341">
        <f t="shared" si="7"/>
        <v>1</v>
      </c>
    </row>
    <row r="108" spans="35:70" hidden="1" x14ac:dyDescent="0.2">
      <c r="AI108" s="334"/>
      <c r="AJ108" s="1250"/>
      <c r="AK108" s="334"/>
      <c r="AL108" s="334"/>
      <c r="BF108" s="1254">
        <f t="shared" si="6"/>
        <v>1</v>
      </c>
      <c r="BG108" s="1255"/>
      <c r="BH108" s="1255"/>
      <c r="BI108" s="1256"/>
      <c r="BJ108" s="1247"/>
      <c r="BK108" s="1255"/>
      <c r="BL108" s="1257"/>
      <c r="BM108" s="1248"/>
      <c r="BN108" s="1247"/>
      <c r="BO108" s="1255"/>
      <c r="BP108" s="341">
        <f t="shared" si="7"/>
        <v>1</v>
      </c>
    </row>
    <row r="109" spans="35:70" hidden="1" x14ac:dyDescent="0.2">
      <c r="AI109" s="334"/>
      <c r="AJ109" s="1250"/>
      <c r="AK109" s="334"/>
      <c r="AL109" s="334"/>
      <c r="BF109" s="1254">
        <f t="shared" si="6"/>
        <v>1</v>
      </c>
      <c r="BG109" s="1255"/>
      <c r="BH109" s="1255"/>
      <c r="BI109" s="1256"/>
      <c r="BJ109" s="1247"/>
      <c r="BK109" s="1255"/>
      <c r="BL109" s="1257"/>
      <c r="BM109" s="1248"/>
      <c r="BN109" s="1247"/>
      <c r="BO109" s="1255"/>
      <c r="BP109" s="341">
        <f t="shared" si="7"/>
        <v>1</v>
      </c>
    </row>
    <row r="110" spans="35:70" hidden="1" x14ac:dyDescent="0.2">
      <c r="AI110" s="334"/>
      <c r="AJ110" s="1250"/>
      <c r="AK110" s="334"/>
      <c r="AL110" s="334"/>
      <c r="BF110" s="1254">
        <f t="shared" si="6"/>
        <v>1</v>
      </c>
      <c r="BG110" s="1259"/>
      <c r="BH110" s="1259"/>
      <c r="BI110" s="1256"/>
      <c r="BJ110" s="1247"/>
      <c r="BK110" s="1255"/>
      <c r="BL110" s="1257"/>
      <c r="BM110" s="1248"/>
      <c r="BN110" s="1247"/>
      <c r="BO110" s="1255"/>
      <c r="BP110" s="341">
        <f t="shared" si="7"/>
        <v>1</v>
      </c>
    </row>
    <row r="111" spans="35:70" hidden="1" x14ac:dyDescent="0.2">
      <c r="AI111" s="334"/>
      <c r="AJ111" s="1250"/>
      <c r="AK111" s="334"/>
      <c r="AL111" s="334"/>
      <c r="BF111" s="1254">
        <f t="shared" si="6"/>
        <v>1</v>
      </c>
      <c r="BG111" s="1259"/>
      <c r="BH111" s="1259"/>
      <c r="BI111" s="1256"/>
      <c r="BJ111" s="1247"/>
      <c r="BK111" s="1255"/>
      <c r="BL111" s="1257"/>
      <c r="BM111" s="1248"/>
      <c r="BN111" s="1247"/>
      <c r="BO111" s="1255"/>
      <c r="BP111" s="341">
        <f t="shared" si="7"/>
        <v>1</v>
      </c>
    </row>
    <row r="112" spans="35:70" ht="16.5" hidden="1" customHeight="1" x14ac:dyDescent="0.2">
      <c r="AI112" s="334"/>
      <c r="AJ112" s="1250"/>
      <c r="AK112" s="334"/>
      <c r="AL112" s="334"/>
      <c r="BF112" s="1254">
        <f t="shared" si="6"/>
        <v>1</v>
      </c>
      <c r="BG112" s="1259"/>
      <c r="BH112" s="1259"/>
      <c r="BI112" s="1256"/>
      <c r="BJ112" s="1247"/>
      <c r="BK112" s="1255"/>
      <c r="BL112" s="1257"/>
      <c r="BM112" s="1248"/>
      <c r="BN112" s="1247"/>
      <c r="BO112" s="1255"/>
      <c r="BP112" s="341">
        <f t="shared" si="7"/>
        <v>1</v>
      </c>
    </row>
    <row r="113" spans="35:68" hidden="1" x14ac:dyDescent="0.2">
      <c r="AI113" s="334"/>
      <c r="AJ113" s="1250"/>
      <c r="AK113" s="334"/>
      <c r="AL113" s="334"/>
      <c r="BF113" s="1254">
        <f t="shared" si="6"/>
        <v>1</v>
      </c>
      <c r="BG113" s="1259"/>
      <c r="BH113" s="1259"/>
      <c r="BI113" s="1256"/>
      <c r="BJ113" s="1247"/>
      <c r="BK113" s="1255"/>
      <c r="BL113" s="1257"/>
      <c r="BM113" s="1248"/>
      <c r="BN113" s="1247"/>
      <c r="BO113" s="1255"/>
      <c r="BP113" s="341">
        <f t="shared" si="7"/>
        <v>1</v>
      </c>
    </row>
    <row r="114" spans="35:68" hidden="1" x14ac:dyDescent="0.2">
      <c r="AI114" s="334"/>
      <c r="AJ114" s="1260"/>
      <c r="AK114" s="334"/>
      <c r="AL114" s="334"/>
      <c r="BF114" s="1254">
        <f t="shared" si="6"/>
        <v>1</v>
      </c>
      <c r="BG114" s="1259"/>
      <c r="BH114" s="1259"/>
      <c r="BI114" s="1256"/>
      <c r="BJ114" s="1247"/>
      <c r="BK114" s="1255"/>
      <c r="BL114" s="1257"/>
      <c r="BM114" s="1248"/>
      <c r="BN114" s="1247"/>
      <c r="BO114" s="1255"/>
      <c r="BP114" s="341">
        <f t="shared" si="7"/>
        <v>1</v>
      </c>
    </row>
    <row r="115" spans="35:68" ht="30.75" hidden="1" customHeight="1" x14ac:dyDescent="0.2">
      <c r="AI115" s="334"/>
      <c r="AJ115" s="334"/>
      <c r="AK115" s="334"/>
      <c r="AL115" s="334"/>
      <c r="BF115" s="1254">
        <f t="shared" si="6"/>
        <v>1</v>
      </c>
      <c r="BG115" s="1259"/>
      <c r="BH115" s="1259"/>
      <c r="BI115" s="1256"/>
      <c r="BJ115" s="1247"/>
      <c r="BK115" s="1255"/>
      <c r="BL115" s="1257"/>
      <c r="BM115" s="1248"/>
      <c r="BN115" s="1247"/>
      <c r="BO115" s="1255"/>
      <c r="BP115" s="341">
        <f t="shared" si="7"/>
        <v>1</v>
      </c>
    </row>
    <row r="116" spans="35:68" hidden="1" x14ac:dyDescent="0.2">
      <c r="BF116" s="1254">
        <f t="shared" si="6"/>
        <v>1</v>
      </c>
      <c r="BG116" s="1259"/>
      <c r="BH116" s="1259"/>
      <c r="BI116" s="1256"/>
      <c r="BJ116" s="1247"/>
      <c r="BK116" s="1255"/>
      <c r="BL116" s="1257"/>
      <c r="BM116" s="1248"/>
      <c r="BN116" s="1247"/>
      <c r="BO116" s="1255"/>
      <c r="BP116" s="341">
        <f t="shared" si="7"/>
        <v>1</v>
      </c>
    </row>
    <row r="117" spans="35:68" hidden="1" x14ac:dyDescent="0.2">
      <c r="BF117" s="1254">
        <f t="shared" si="6"/>
        <v>1</v>
      </c>
      <c r="BG117" s="1259"/>
      <c r="BH117" s="1259"/>
      <c r="BI117" s="1256"/>
      <c r="BJ117" s="1247"/>
      <c r="BK117" s="1255"/>
      <c r="BL117" s="1257"/>
      <c r="BM117" s="1248"/>
      <c r="BN117" s="1247"/>
      <c r="BO117" s="1255"/>
      <c r="BP117" s="341">
        <f t="shared" si="7"/>
        <v>1</v>
      </c>
    </row>
    <row r="118" spans="35:68" hidden="1" x14ac:dyDescent="0.2">
      <c r="BF118" s="1254">
        <f t="shared" si="6"/>
        <v>1</v>
      </c>
      <c r="BG118" s="1259"/>
      <c r="BH118" s="1259"/>
      <c r="BI118" s="1256"/>
      <c r="BJ118" s="1247"/>
      <c r="BK118" s="1255"/>
      <c r="BL118" s="1257"/>
      <c r="BM118" s="1248"/>
      <c r="BN118" s="1247"/>
      <c r="BO118" s="1255"/>
      <c r="BP118" s="341">
        <f t="shared" si="7"/>
        <v>1</v>
      </c>
    </row>
    <row r="119" spans="35:68" hidden="1" x14ac:dyDescent="0.2">
      <c r="BF119" s="1254">
        <f t="shared" si="6"/>
        <v>1</v>
      </c>
      <c r="BG119" s="1259"/>
      <c r="BH119" s="1259"/>
      <c r="BI119" s="1256"/>
      <c r="BJ119" s="1247"/>
      <c r="BK119" s="1255"/>
      <c r="BL119" s="1257"/>
      <c r="BM119" s="1248"/>
      <c r="BN119" s="1247"/>
      <c r="BO119" s="1255"/>
      <c r="BP119" s="341">
        <f t="shared" si="7"/>
        <v>1</v>
      </c>
    </row>
    <row r="120" spans="35:68" hidden="1" x14ac:dyDescent="0.2">
      <c r="BF120" s="1254">
        <f t="shared" si="6"/>
        <v>1</v>
      </c>
      <c r="BG120" s="1259"/>
      <c r="BH120" s="1259"/>
      <c r="BI120" s="1256"/>
      <c r="BJ120" s="1247"/>
      <c r="BK120" s="1255"/>
      <c r="BL120" s="1257"/>
      <c r="BM120" s="1248"/>
      <c r="BN120" s="1247"/>
      <c r="BO120" s="1255"/>
      <c r="BP120" s="341">
        <f t="shared" si="7"/>
        <v>1</v>
      </c>
    </row>
    <row r="121" spans="35:68" hidden="1" x14ac:dyDescent="0.2">
      <c r="BF121" s="1254">
        <f t="shared" si="6"/>
        <v>1</v>
      </c>
      <c r="BG121" s="1259"/>
      <c r="BH121" s="1259"/>
      <c r="BI121" s="1256"/>
      <c r="BJ121" s="1247"/>
      <c r="BK121" s="1255"/>
      <c r="BL121" s="1257"/>
      <c r="BM121" s="1248"/>
      <c r="BN121" s="1247"/>
      <c r="BO121" s="1255"/>
      <c r="BP121" s="341">
        <f t="shared" si="7"/>
        <v>1</v>
      </c>
    </row>
    <row r="122" spans="35:68" hidden="1" x14ac:dyDescent="0.2">
      <c r="BF122" s="1254">
        <f t="shared" si="6"/>
        <v>1</v>
      </c>
      <c r="BG122" s="1259"/>
      <c r="BH122" s="1259"/>
      <c r="BI122" s="1256"/>
      <c r="BJ122" s="1247"/>
      <c r="BK122" s="1255"/>
      <c r="BL122" s="1257"/>
      <c r="BM122" s="1248"/>
      <c r="BN122" s="1247"/>
      <c r="BO122" s="1255"/>
      <c r="BP122" s="341">
        <f t="shared" si="7"/>
        <v>1</v>
      </c>
    </row>
    <row r="123" spans="35:68" hidden="1" x14ac:dyDescent="0.2">
      <c r="BF123" s="1254">
        <f t="shared" si="6"/>
        <v>1</v>
      </c>
      <c r="BG123" s="1259"/>
      <c r="BH123" s="1259"/>
      <c r="BI123" s="1256"/>
      <c r="BJ123" s="1247"/>
      <c r="BK123" s="1255"/>
      <c r="BL123" s="1257"/>
      <c r="BM123" s="1248"/>
      <c r="BN123" s="1247"/>
      <c r="BO123" s="1255"/>
      <c r="BP123" s="341">
        <f t="shared" si="7"/>
        <v>1</v>
      </c>
    </row>
    <row r="124" spans="35:68" hidden="1" x14ac:dyDescent="0.2">
      <c r="BF124" s="1254">
        <f t="shared" si="6"/>
        <v>1</v>
      </c>
      <c r="BG124" s="1259"/>
      <c r="BH124" s="1259"/>
      <c r="BI124" s="1256"/>
      <c r="BJ124" s="1247"/>
      <c r="BK124" s="1255"/>
      <c r="BL124" s="1257"/>
      <c r="BM124" s="1248"/>
      <c r="BN124" s="1247"/>
      <c r="BO124" s="1255"/>
      <c r="BP124" s="341">
        <f t="shared" si="7"/>
        <v>1</v>
      </c>
    </row>
    <row r="125" spans="35:68" hidden="1" x14ac:dyDescent="0.2">
      <c r="BF125" s="1254">
        <f t="shared" si="6"/>
        <v>1</v>
      </c>
      <c r="BG125" s="1259"/>
      <c r="BH125" s="1259"/>
      <c r="BI125" s="1256"/>
      <c r="BJ125" s="1247"/>
      <c r="BK125" s="1255"/>
      <c r="BL125" s="1257"/>
      <c r="BM125" s="1248"/>
      <c r="BN125" s="1247"/>
      <c r="BO125" s="1255"/>
      <c r="BP125" s="341">
        <f t="shared" si="7"/>
        <v>1</v>
      </c>
    </row>
    <row r="126" spans="35:68" hidden="1" x14ac:dyDescent="0.2">
      <c r="BF126" s="1254">
        <f t="shared" si="6"/>
        <v>1</v>
      </c>
      <c r="BG126" s="1259"/>
      <c r="BH126" s="1259"/>
      <c r="BI126" s="1256"/>
      <c r="BJ126" s="1247"/>
      <c r="BK126" s="1255"/>
      <c r="BL126" s="1257"/>
      <c r="BM126" s="1248"/>
      <c r="BN126" s="1247"/>
      <c r="BO126" s="1255"/>
      <c r="BP126" s="341">
        <f t="shared" si="7"/>
        <v>1</v>
      </c>
    </row>
    <row r="127" spans="35:68" hidden="1" x14ac:dyDescent="0.2">
      <c r="BF127" s="1254">
        <f t="shared" si="6"/>
        <v>1</v>
      </c>
      <c r="BG127" s="1259"/>
      <c r="BH127" s="1259"/>
      <c r="BI127" s="1256"/>
      <c r="BJ127" s="1247"/>
      <c r="BK127" s="1255"/>
      <c r="BL127" s="1257"/>
      <c r="BM127" s="1248"/>
      <c r="BN127" s="1247"/>
      <c r="BO127" s="1255"/>
      <c r="BP127" s="341">
        <f t="shared" si="7"/>
        <v>1</v>
      </c>
    </row>
    <row r="128" spans="35:68" hidden="1" x14ac:dyDescent="0.2">
      <c r="BF128" s="1254">
        <f t="shared" si="6"/>
        <v>1</v>
      </c>
      <c r="BG128" s="1259"/>
      <c r="BH128" s="1259"/>
      <c r="BI128" s="1256"/>
      <c r="BJ128" s="1247"/>
      <c r="BK128" s="1255"/>
      <c r="BL128" s="1257"/>
      <c r="BM128" s="1248"/>
      <c r="BN128" s="1247"/>
      <c r="BO128" s="1255"/>
      <c r="BP128" s="341">
        <f t="shared" si="7"/>
        <v>1</v>
      </c>
    </row>
    <row r="129" spans="58:68" hidden="1" x14ac:dyDescent="0.2">
      <c r="BF129" s="1254">
        <f t="shared" si="6"/>
        <v>1</v>
      </c>
      <c r="BG129" s="1259"/>
      <c r="BH129" s="1259"/>
      <c r="BI129" s="1256"/>
      <c r="BJ129" s="1247"/>
      <c r="BK129" s="1255"/>
      <c r="BL129" s="1257"/>
      <c r="BM129" s="1248"/>
      <c r="BN129" s="1247"/>
      <c r="BO129" s="1255"/>
      <c r="BP129" s="341">
        <f t="shared" si="7"/>
        <v>1</v>
      </c>
    </row>
    <row r="130" spans="58:68" hidden="1" x14ac:dyDescent="0.2">
      <c r="BF130" s="1254">
        <f t="shared" si="6"/>
        <v>1</v>
      </c>
      <c r="BG130" s="1259"/>
      <c r="BH130" s="1259"/>
      <c r="BI130" s="1256"/>
      <c r="BJ130" s="1247"/>
      <c r="BK130" s="1255"/>
      <c r="BL130" s="1257"/>
      <c r="BM130" s="1248"/>
      <c r="BN130" s="1247"/>
      <c r="BO130" s="1255"/>
      <c r="BP130" s="341">
        <f t="shared" si="7"/>
        <v>1</v>
      </c>
    </row>
    <row r="131" spans="58:68" hidden="1" x14ac:dyDescent="0.2">
      <c r="BF131" s="1254">
        <f t="shared" si="6"/>
        <v>1</v>
      </c>
      <c r="BG131" s="1259"/>
      <c r="BH131" s="1259"/>
      <c r="BI131" s="1256"/>
      <c r="BJ131" s="1247"/>
      <c r="BK131" s="1255"/>
      <c r="BL131" s="1257"/>
      <c r="BM131" s="1248"/>
      <c r="BN131" s="1247"/>
      <c r="BO131" s="1255"/>
      <c r="BP131" s="341">
        <f t="shared" si="7"/>
        <v>1</v>
      </c>
    </row>
    <row r="132" spans="58:68" hidden="1" x14ac:dyDescent="0.2">
      <c r="BF132" s="1254">
        <f t="shared" si="6"/>
        <v>1</v>
      </c>
      <c r="BG132" s="1259"/>
      <c r="BH132" s="1259"/>
      <c r="BI132" s="1256"/>
      <c r="BJ132" s="1247"/>
      <c r="BK132" s="1255"/>
      <c r="BL132" s="1257"/>
      <c r="BM132" s="1248"/>
      <c r="BN132" s="1247"/>
      <c r="BO132" s="1255"/>
      <c r="BP132" s="341">
        <f t="shared" si="7"/>
        <v>1</v>
      </c>
    </row>
    <row r="133" spans="58:68" hidden="1" x14ac:dyDescent="0.2">
      <c r="BF133" s="1254">
        <f t="shared" si="6"/>
        <v>1</v>
      </c>
      <c r="BG133" s="1259"/>
      <c r="BH133" s="1259"/>
      <c r="BI133" s="1256"/>
      <c r="BJ133" s="1247"/>
      <c r="BK133" s="1255"/>
      <c r="BL133" s="1257"/>
      <c r="BM133" s="1248"/>
      <c r="BN133" s="1247"/>
      <c r="BO133" s="1255"/>
      <c r="BP133" s="341">
        <f t="shared" si="7"/>
        <v>1</v>
      </c>
    </row>
    <row r="134" spans="58:68" hidden="1" x14ac:dyDescent="0.2">
      <c r="BP134" s="341">
        <f>SUM(BP104:BP133)</f>
        <v>39</v>
      </c>
    </row>
  </sheetData>
  <sheetProtection algorithmName="SHA-512" hashValue="sQ8V/+LT4hYTM2UoCW5p9dAwPcFIVDKaV9lUcOExzeKMldNn7xCJsBVzjHuZMFL5xCVF7E/WwlWl2kF3sUv38w==" saltValue="98a9UO+vb42pEBI9bnRd/Q==" spinCount="100000" sheet="1" objects="1" scenarios="1"/>
  <mergeCells count="42">
    <mergeCell ref="C25:O25"/>
    <mergeCell ref="C17:M17"/>
    <mergeCell ref="BF5:BN5"/>
    <mergeCell ref="C10:D10"/>
    <mergeCell ref="L12:M12"/>
    <mergeCell ref="F13:K14"/>
    <mergeCell ref="L28:M28"/>
    <mergeCell ref="L27:M27"/>
    <mergeCell ref="L44:M44"/>
    <mergeCell ref="L43:M43"/>
    <mergeCell ref="L42:M42"/>
    <mergeCell ref="L41:M41"/>
    <mergeCell ref="L40:M40"/>
    <mergeCell ref="L39:M39"/>
    <mergeCell ref="L38:M38"/>
    <mergeCell ref="L37:M37"/>
    <mergeCell ref="L36:M36"/>
    <mergeCell ref="L35:M35"/>
    <mergeCell ref="L34:M34"/>
    <mergeCell ref="L33:M33"/>
    <mergeCell ref="L32:M32"/>
    <mergeCell ref="L31:M31"/>
    <mergeCell ref="L30:M30"/>
    <mergeCell ref="L29:M29"/>
    <mergeCell ref="L57:M57"/>
    <mergeCell ref="L56:M56"/>
    <mergeCell ref="L55:M55"/>
    <mergeCell ref="L54:M54"/>
    <mergeCell ref="L53:M53"/>
    <mergeCell ref="L52:M52"/>
    <mergeCell ref="L51:M51"/>
    <mergeCell ref="L50:M50"/>
    <mergeCell ref="L49:M49"/>
    <mergeCell ref="L48:M48"/>
    <mergeCell ref="L47:M47"/>
    <mergeCell ref="L46:M46"/>
    <mergeCell ref="L45:M45"/>
    <mergeCell ref="CC13:CD15"/>
    <mergeCell ref="CD16:CD17"/>
    <mergeCell ref="K18:M18"/>
    <mergeCell ref="H18:J18"/>
    <mergeCell ref="C18:G18"/>
  </mergeCells>
  <dataValidations count="11">
    <dataValidation operator="greaterThan" allowBlank="1" showInputMessage="1" showErrorMessage="1" sqref="BN70:BN99 BL70:BL99 BH71:BH99 BQ70:BR99 BF12:BF25 BF30:BF46 C28:C57 AM28 BG104:BN104 BF104:BF133 F20" xr:uid="{00000000-0002-0000-0400-000000000000}"/>
    <dataValidation type="date" operator="greaterThanOrEqual" allowBlank="1" showInputMessage="1" showErrorMessage="1" error="Please enter today's date or later" sqref="K28" xr:uid="{00000000-0002-0000-0400-000001000000}">
      <formula1>TODAY()</formula1>
    </dataValidation>
    <dataValidation type="list" allowBlank="1" showInputMessage="1" showErrorMessage="1" sqref="N20" xr:uid="{00000000-0002-0000-0400-000002000000}">
      <formula1>#REF!</formula1>
    </dataValidation>
    <dataValidation type="list" allowBlank="1" showInputMessage="1" showErrorMessage="1" sqref="O28" xr:uid="{00000000-0002-0000-0400-000003000000}">
      <formula1>$BS$31:$BS$33</formula1>
    </dataValidation>
    <dataValidation type="custom" operator="greaterThan" allowBlank="1" showInputMessage="1" showErrorMessage="1" sqref="G28" xr:uid="{00000000-0002-0000-0400-000004000000}">
      <formula1>MOD(G28,10)=0</formula1>
    </dataValidation>
    <dataValidation type="list" allowBlank="1" showInputMessage="1" showErrorMessage="1" sqref="F28" xr:uid="{00000000-0002-0000-0400-000005000000}">
      <formula1>$BS$10:$BS$14</formula1>
    </dataValidation>
    <dataValidation type="list" allowBlank="1" showInputMessage="1" showErrorMessage="1" sqref="D28:E28" xr:uid="{00000000-0002-0000-0400-000006000000}">
      <formula1>$BY$6:$BY$7</formula1>
    </dataValidation>
    <dataValidation type="date" operator="greaterThan" allowBlank="1" showInputMessage="1" showErrorMessage="1" error="Date can't be today or earlier._x000a_Please enter as DD/MM/YYYY" sqref="H20" xr:uid="{00000000-0002-0000-0400-000007000000}">
      <formula1>TODAY()</formula1>
    </dataValidation>
    <dataValidation type="date" operator="equal" allowBlank="1" showInputMessage="1" showErrorMessage="1" error="Date must be today's date." sqref="D8 F8:H8" xr:uid="{00000000-0002-0000-0400-000009000000}">
      <formula1>TODAY()</formula1>
    </dataValidation>
    <dataValidation type="whole" operator="greaterThanOrEqual" allowBlank="1" showInputMessage="1" showErrorMessage="1" error="Number of channels required must be 6 or greater" sqref="G20" xr:uid="{00000000-0002-0000-0400-00000A000000}">
      <formula1>6</formula1>
    </dataValidation>
    <dataValidation type="list" allowBlank="1" showInputMessage="1" showErrorMessage="1" sqref="J20" xr:uid="{F50E9C08-161B-48BD-9160-DD3D0163A273}">
      <formula1>$BY$6:$BY$6</formula1>
    </dataValidation>
  </dataValidations>
  <printOptions horizontalCentered="1"/>
  <pageMargins left="0.25" right="0.25" top="0.75" bottom="0.75" header="0.3" footer="0.3"/>
  <pageSetup paperSize="9" scale="47" orientation="landscape" r:id="rId1"/>
  <headerFooter>
    <oddHeader>&amp;C&amp;"Calibri"&amp;8&amp;K737373KCOM Commercial in Confidence&amp;1#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CW110"/>
  <sheetViews>
    <sheetView zoomScale="60" zoomScaleNormal="60" workbookViewId="0">
      <selection activeCell="E7" sqref="E7"/>
    </sheetView>
  </sheetViews>
  <sheetFormatPr defaultColWidth="0" defaultRowHeight="12.75" zeroHeight="1" x14ac:dyDescent="0.2"/>
  <cols>
    <col min="1" max="1" width="3.140625" style="325" customWidth="1"/>
    <col min="2" max="2" width="2.5703125" style="325" customWidth="1"/>
    <col min="3" max="3" width="12.5703125" style="325" customWidth="1"/>
    <col min="4" max="4" width="34.140625" style="325" customWidth="1"/>
    <col min="5" max="5" width="44.85546875" style="325" customWidth="1"/>
    <col min="6" max="6" width="14.5703125" style="325" customWidth="1"/>
    <col min="7" max="7" width="25.28515625" style="326" customWidth="1"/>
    <col min="8" max="8" width="22.42578125" style="325" customWidth="1"/>
    <col min="9" max="9" width="27.140625" style="325" customWidth="1"/>
    <col min="10" max="10" width="43.140625" style="325" customWidth="1"/>
    <col min="11" max="11" width="42.28515625" style="325" customWidth="1"/>
    <col min="12" max="12" width="26.140625" style="325" customWidth="1"/>
    <col min="13" max="13" width="26.5703125" style="325" customWidth="1"/>
    <col min="14" max="14" width="24" style="325" customWidth="1"/>
    <col min="15" max="15" width="27" style="325" customWidth="1"/>
    <col min="16" max="16" width="22.28515625" style="325" customWidth="1"/>
    <col min="17" max="17" width="23.5703125" style="325" customWidth="1"/>
    <col min="18" max="19" width="4.7109375" style="325" customWidth="1"/>
    <col min="20" max="20" width="12.85546875" style="325" hidden="1"/>
    <col min="21" max="21" width="4.7109375" style="325" hidden="1"/>
    <col min="22" max="79" width="9.140625" style="325" hidden="1"/>
    <col min="80" max="84" width="14" style="325" hidden="1"/>
    <col min="85" max="85" width="22.5703125" style="325" hidden="1"/>
    <col min="86" max="87" width="14" style="325" hidden="1"/>
    <col min="88" max="93" width="9.140625" style="325" hidden="1"/>
    <col min="94" max="99" width="23.28515625" style="325" hidden="1"/>
    <col min="100" max="16384" width="9.140625" style="325" hidden="1"/>
  </cols>
  <sheetData>
    <row r="1" spans="2:99" ht="13.5" thickBot="1" x14ac:dyDescent="0.25"/>
    <row r="2" spans="2:99" ht="9.75" customHeight="1" thickTop="1" x14ac:dyDescent="0.2">
      <c r="B2" s="327"/>
      <c r="C2" s="328"/>
      <c r="D2" s="328"/>
      <c r="E2" s="328"/>
      <c r="F2" s="328"/>
      <c r="G2" s="328"/>
      <c r="H2" s="328"/>
      <c r="I2" s="328"/>
      <c r="J2" s="328"/>
      <c r="K2" s="328"/>
      <c r="L2" s="328"/>
      <c r="M2" s="328"/>
      <c r="N2" s="328"/>
      <c r="O2" s="329"/>
      <c r="P2" s="329"/>
      <c r="Q2" s="329"/>
      <c r="R2" s="330"/>
      <c r="S2" s="331"/>
      <c r="T2" s="332"/>
    </row>
    <row r="3" spans="2:99" ht="38.25" customHeight="1" x14ac:dyDescent="0.6">
      <c r="B3" s="333"/>
      <c r="C3" s="334"/>
      <c r="E3" s="335"/>
      <c r="F3" s="332"/>
      <c r="G3" s="336"/>
      <c r="H3" s="337"/>
      <c r="I3" s="337"/>
      <c r="J3" s="337"/>
      <c r="K3" s="337"/>
      <c r="L3" s="337"/>
      <c r="M3" s="337"/>
      <c r="N3" s="338"/>
      <c r="O3" s="332"/>
      <c r="P3" s="332"/>
      <c r="Q3" s="332"/>
      <c r="R3" s="339"/>
      <c r="S3" s="332"/>
      <c r="T3" s="332"/>
      <c r="CB3" s="340" t="s">
        <v>175</v>
      </c>
      <c r="CC3" s="341"/>
      <c r="CD3" s="341"/>
      <c r="CE3" s="341"/>
      <c r="CF3" s="341"/>
      <c r="CG3" s="341"/>
      <c r="CH3" s="341"/>
      <c r="CI3" s="341"/>
      <c r="CJ3" s="341"/>
      <c r="CK3" s="341"/>
      <c r="CL3" s="341"/>
      <c r="CM3" s="341"/>
      <c r="CN3" s="341"/>
      <c r="CP3" s="340" t="s">
        <v>178</v>
      </c>
    </row>
    <row r="4" spans="2:99" ht="21" customHeight="1" x14ac:dyDescent="0.25">
      <c r="B4" s="333"/>
      <c r="C4" s="1273" t="s">
        <v>314</v>
      </c>
      <c r="D4" s="1272"/>
      <c r="F4" s="332"/>
      <c r="G4" s="336"/>
      <c r="H4" s="337"/>
      <c r="I4" s="337"/>
      <c r="J4" s="337"/>
      <c r="K4" s="337"/>
      <c r="L4" s="337"/>
      <c r="M4" s="337"/>
      <c r="N4" s="343"/>
      <c r="O4" s="332"/>
      <c r="P4" s="332"/>
      <c r="Q4" s="332"/>
      <c r="R4" s="339"/>
      <c r="S4" s="332"/>
      <c r="T4" s="332"/>
      <c r="AP4" s="332"/>
      <c r="AQ4" s="332"/>
      <c r="AR4" s="332"/>
      <c r="AS4" s="332"/>
      <c r="AT4" s="332"/>
      <c r="AU4" s="332"/>
      <c r="AV4" s="332"/>
      <c r="AW4" s="332"/>
    </row>
    <row r="5" spans="2:99" ht="16.5" customHeight="1" thickBot="1" x14ac:dyDescent="0.25">
      <c r="B5" s="333"/>
      <c r="C5" s="386" t="s">
        <v>249</v>
      </c>
      <c r="D5" s="1271"/>
      <c r="F5" s="345"/>
      <c r="G5" s="345"/>
      <c r="H5" s="332"/>
      <c r="I5" s="332"/>
      <c r="J5" s="332"/>
      <c r="K5" s="332"/>
      <c r="L5" s="332"/>
      <c r="M5" s="346"/>
      <c r="N5" s="343"/>
      <c r="O5" s="332"/>
      <c r="P5" s="332"/>
      <c r="Q5" s="332"/>
      <c r="R5" s="339"/>
      <c r="S5" s="332"/>
      <c r="T5" s="332"/>
      <c r="AP5" s="332"/>
      <c r="AQ5" s="332"/>
      <c r="AR5" s="332"/>
      <c r="AS5" s="332"/>
      <c r="AT5" s="332"/>
      <c r="AU5" s="332"/>
      <c r="AV5" s="332"/>
      <c r="AW5" s="332"/>
    </row>
    <row r="6" spans="2:99" ht="23.25" customHeight="1" x14ac:dyDescent="0.2">
      <c r="B6" s="333"/>
      <c r="C6" s="334"/>
      <c r="D6" s="334"/>
      <c r="E6" s="345"/>
      <c r="F6" s="345"/>
      <c r="G6" s="345"/>
      <c r="H6" s="332"/>
      <c r="I6" s="332"/>
      <c r="J6" s="332"/>
      <c r="K6" s="332"/>
      <c r="L6" s="332"/>
      <c r="M6" s="346"/>
      <c r="N6" s="343"/>
      <c r="O6" s="332"/>
      <c r="P6" s="332"/>
      <c r="Q6" s="332"/>
      <c r="R6" s="339"/>
      <c r="S6" s="332"/>
      <c r="T6" s="332"/>
      <c r="AP6" s="332"/>
      <c r="AQ6" s="332"/>
      <c r="AR6" s="332"/>
      <c r="AS6" s="332"/>
      <c r="AT6" s="332"/>
      <c r="AU6" s="332"/>
      <c r="AV6" s="332"/>
      <c r="AW6" s="332"/>
      <c r="CB6" s="347" t="s">
        <v>192</v>
      </c>
      <c r="CC6" s="348"/>
      <c r="CD6" s="348"/>
      <c r="CE6" s="348"/>
      <c r="CF6" s="349"/>
      <c r="CP6" s="347" t="s">
        <v>45</v>
      </c>
      <c r="CQ6" s="348"/>
      <c r="CR6" s="348"/>
      <c r="CS6" s="348"/>
      <c r="CT6" s="349"/>
      <c r="CU6" s="332"/>
    </row>
    <row r="7" spans="2:99" ht="20.25" customHeight="1" x14ac:dyDescent="0.2">
      <c r="B7" s="333"/>
      <c r="C7" s="1274" t="s">
        <v>0</v>
      </c>
      <c r="D7" s="1275"/>
      <c r="E7" s="350"/>
      <c r="F7" s="334"/>
      <c r="G7" s="351"/>
      <c r="H7" s="334"/>
      <c r="I7" s="334"/>
      <c r="J7" s="334"/>
      <c r="K7" s="334"/>
      <c r="L7" s="334"/>
      <c r="M7" s="334"/>
      <c r="N7" s="352"/>
      <c r="O7" s="334"/>
      <c r="P7" s="334"/>
      <c r="Q7" s="334"/>
      <c r="R7" s="339"/>
      <c r="S7" s="332"/>
      <c r="T7" s="332"/>
      <c r="AP7" s="332"/>
      <c r="AQ7" s="332"/>
      <c r="AR7" s="332"/>
      <c r="AS7" s="332"/>
      <c r="AT7" s="332"/>
      <c r="AU7" s="332"/>
      <c r="AV7" s="332"/>
      <c r="AW7" s="332"/>
      <c r="CB7" s="353" t="s">
        <v>44</v>
      </c>
      <c r="CC7" s="353" t="s">
        <v>5</v>
      </c>
      <c r="CD7" s="353" t="s">
        <v>32</v>
      </c>
      <c r="CE7" s="354"/>
      <c r="CF7" s="353" t="s">
        <v>35</v>
      </c>
      <c r="CG7" s="353" t="s">
        <v>36</v>
      </c>
      <c r="CH7" s="353" t="s">
        <v>37</v>
      </c>
      <c r="CI7" s="354"/>
      <c r="CJ7" s="355" t="s">
        <v>38</v>
      </c>
      <c r="CP7" s="356" t="s">
        <v>46</v>
      </c>
      <c r="CQ7" s="356"/>
      <c r="CR7" s="356"/>
      <c r="CS7" s="356"/>
      <c r="CT7" s="356"/>
      <c r="CU7" s="356"/>
    </row>
    <row r="8" spans="2:99" ht="5.25" customHeight="1" x14ac:dyDescent="0.25">
      <c r="B8" s="333"/>
      <c r="C8" s="357"/>
      <c r="D8" s="358"/>
      <c r="E8" s="359"/>
      <c r="F8" s="334"/>
      <c r="G8" s="334"/>
      <c r="H8" s="360"/>
      <c r="I8" s="360"/>
      <c r="J8" s="360"/>
      <c r="K8" s="360"/>
      <c r="L8" s="360"/>
      <c r="M8" s="360"/>
      <c r="N8" s="334"/>
      <c r="O8" s="334"/>
      <c r="P8" s="334"/>
      <c r="Q8" s="334"/>
      <c r="R8" s="339"/>
      <c r="S8" s="332"/>
      <c r="T8" s="332"/>
      <c r="AP8" s="332"/>
      <c r="AQ8" s="332"/>
      <c r="AR8" s="332"/>
      <c r="AS8" s="332"/>
      <c r="AT8" s="332"/>
      <c r="AU8" s="332"/>
      <c r="AV8" s="332"/>
      <c r="AW8" s="332"/>
      <c r="CB8" s="361">
        <f t="shared" ref="CB8:CB17" si="0">IF(C18="",1,2)</f>
        <v>2</v>
      </c>
      <c r="CC8" s="361">
        <f t="shared" ref="CC8:CC17" si="1">IF(F18="",1,2)</f>
        <v>1</v>
      </c>
      <c r="CD8" s="361">
        <f t="shared" ref="CD8:CD17" si="2">IF(G18="",1,2)</f>
        <v>1</v>
      </c>
      <c r="CE8" s="362"/>
      <c r="CF8" s="361">
        <f t="shared" ref="CF8:CF17" si="3">IF(L18="",1,2)</f>
        <v>1</v>
      </c>
      <c r="CG8" s="361">
        <f t="shared" ref="CG8:CG17" si="4">IF(N18="",1,2)</f>
        <v>1</v>
      </c>
      <c r="CH8" s="361">
        <f t="shared" ref="CH8:CH17" si="5">IF(I18="",1,2)</f>
        <v>1</v>
      </c>
      <c r="CI8" s="362"/>
      <c r="CJ8" s="361">
        <f t="shared" ref="CJ8:CJ17" si="6">IF(H18="",1,2)</f>
        <v>1</v>
      </c>
      <c r="CP8" s="363" t="s">
        <v>47</v>
      </c>
      <c r="CQ8" s="364" t="s">
        <v>19</v>
      </c>
      <c r="CR8" s="364" t="s">
        <v>20</v>
      </c>
      <c r="CS8" s="365"/>
      <c r="CT8" s="365"/>
      <c r="CU8" s="366"/>
    </row>
    <row r="9" spans="2:99" ht="20.25" customHeight="1" x14ac:dyDescent="0.2">
      <c r="B9" s="333"/>
      <c r="C9" s="1274" t="s">
        <v>291</v>
      </c>
      <c r="D9" s="1276"/>
      <c r="E9" s="1275"/>
      <c r="F9" s="367"/>
      <c r="G9" s="367"/>
      <c r="H9" s="367"/>
      <c r="I9" s="367"/>
      <c r="J9" s="367"/>
      <c r="K9" s="367"/>
      <c r="L9" s="367"/>
      <c r="M9" s="367"/>
      <c r="N9" s="341"/>
      <c r="O9" s="334"/>
      <c r="P9" s="334"/>
      <c r="Q9" s="334"/>
      <c r="R9" s="339"/>
      <c r="S9" s="332"/>
      <c r="T9" s="332"/>
      <c r="AP9" s="332"/>
      <c r="AQ9" s="332"/>
      <c r="AR9" s="332"/>
      <c r="AS9" s="332"/>
      <c r="AT9" s="332"/>
      <c r="AU9" s="332"/>
      <c r="AV9" s="332"/>
      <c r="AW9" s="332"/>
      <c r="CB9" s="361">
        <f t="shared" si="0"/>
        <v>2</v>
      </c>
      <c r="CC9" s="361">
        <f t="shared" si="1"/>
        <v>1</v>
      </c>
      <c r="CD9" s="361">
        <f t="shared" si="2"/>
        <v>1</v>
      </c>
      <c r="CE9" s="362"/>
      <c r="CF9" s="361">
        <f t="shared" si="3"/>
        <v>1</v>
      </c>
      <c r="CG9" s="361">
        <f t="shared" si="4"/>
        <v>1</v>
      </c>
      <c r="CH9" s="361">
        <f t="shared" si="5"/>
        <v>1</v>
      </c>
      <c r="CI9" s="362"/>
      <c r="CJ9" s="361">
        <f t="shared" si="6"/>
        <v>1</v>
      </c>
      <c r="CP9" s="368" t="s">
        <v>118</v>
      </c>
      <c r="CQ9" s="369"/>
      <c r="CR9" s="369"/>
      <c r="CS9" s="369"/>
      <c r="CT9" s="369"/>
      <c r="CU9" s="369"/>
    </row>
    <row r="10" spans="2:99" ht="25.5" customHeight="1" x14ac:dyDescent="0.2">
      <c r="B10" s="333"/>
      <c r="C10" s="370" t="s">
        <v>6</v>
      </c>
      <c r="D10" s="371"/>
      <c r="E10" s="372"/>
      <c r="F10" s="373"/>
      <c r="G10" s="1263"/>
      <c r="H10" s="1263"/>
      <c r="I10" s="1263"/>
      <c r="J10" s="1263"/>
      <c r="K10" s="1263"/>
      <c r="L10" s="373"/>
      <c r="M10" s="373"/>
      <c r="N10" s="341"/>
      <c r="O10" s="341"/>
      <c r="P10" s="1152" t="s">
        <v>287</v>
      </c>
      <c r="Q10" s="1154"/>
      <c r="R10" s="339"/>
      <c r="S10" s="332"/>
      <c r="T10" s="332"/>
      <c r="AP10" s="332"/>
      <c r="AQ10" s="332"/>
      <c r="AR10" s="332"/>
      <c r="AS10" s="332"/>
      <c r="AT10" s="332"/>
      <c r="AU10" s="332"/>
      <c r="AV10" s="332"/>
      <c r="AW10" s="332"/>
      <c r="CB10" s="361">
        <f t="shared" si="0"/>
        <v>2</v>
      </c>
      <c r="CC10" s="361">
        <f t="shared" si="1"/>
        <v>1</v>
      </c>
      <c r="CD10" s="361">
        <f t="shared" si="2"/>
        <v>1</v>
      </c>
      <c r="CE10" s="362"/>
      <c r="CF10" s="361">
        <f t="shared" si="3"/>
        <v>1</v>
      </c>
      <c r="CG10" s="361">
        <f t="shared" si="4"/>
        <v>1</v>
      </c>
      <c r="CH10" s="361">
        <f t="shared" si="5"/>
        <v>1</v>
      </c>
      <c r="CI10" s="362"/>
      <c r="CJ10" s="361">
        <f t="shared" si="6"/>
        <v>1</v>
      </c>
      <c r="CP10" s="363" t="s">
        <v>48</v>
      </c>
      <c r="CQ10" s="365" t="s">
        <v>49</v>
      </c>
      <c r="CR10" s="365" t="s">
        <v>50</v>
      </c>
      <c r="CS10" s="365" t="s">
        <v>51</v>
      </c>
      <c r="CT10" s="365" t="s">
        <v>52</v>
      </c>
      <c r="CU10" s="366"/>
    </row>
    <row r="11" spans="2:99" ht="25.5" customHeight="1" x14ac:dyDescent="0.2">
      <c r="B11" s="333"/>
      <c r="C11" s="370" t="s">
        <v>72</v>
      </c>
      <c r="D11" s="371"/>
      <c r="E11" s="372"/>
      <c r="F11" s="373"/>
      <c r="G11" s="1263"/>
      <c r="H11" s="1263"/>
      <c r="I11" s="1263"/>
      <c r="J11" s="1263"/>
      <c r="K11" s="1263"/>
      <c r="L11" s="373"/>
      <c r="M11" s="373"/>
      <c r="N11" s="341"/>
      <c r="O11" s="341"/>
      <c r="P11" s="378" t="s">
        <v>164</v>
      </c>
      <c r="Q11" s="379"/>
      <c r="R11" s="339"/>
      <c r="S11" s="332"/>
      <c r="T11" s="332"/>
      <c r="AP11" s="332"/>
      <c r="AQ11" s="332"/>
      <c r="AR11" s="332"/>
      <c r="AS11" s="332"/>
      <c r="AT11" s="332"/>
      <c r="AU11" s="332"/>
      <c r="AV11" s="332"/>
      <c r="AW11" s="332"/>
      <c r="CB11" s="361">
        <f t="shared" si="0"/>
        <v>2</v>
      </c>
      <c r="CC11" s="361">
        <f t="shared" si="1"/>
        <v>1</v>
      </c>
      <c r="CD11" s="361">
        <f t="shared" si="2"/>
        <v>1</v>
      </c>
      <c r="CE11" s="362"/>
      <c r="CF11" s="361">
        <f t="shared" si="3"/>
        <v>1</v>
      </c>
      <c r="CG11" s="361">
        <f t="shared" si="4"/>
        <v>1</v>
      </c>
      <c r="CH11" s="361">
        <f t="shared" si="5"/>
        <v>1</v>
      </c>
      <c r="CI11" s="362"/>
      <c r="CJ11" s="361">
        <f t="shared" si="6"/>
        <v>1</v>
      </c>
      <c r="CP11" s="363" t="s">
        <v>53</v>
      </c>
      <c r="CQ11" s="393">
        <v>16.75</v>
      </c>
      <c r="CR11" s="393">
        <v>20.94</v>
      </c>
      <c r="CS11" s="393">
        <v>20.94</v>
      </c>
      <c r="CT11" s="393">
        <v>41.88</v>
      </c>
      <c r="CU11" s="366"/>
    </row>
    <row r="12" spans="2:99" ht="25.5" customHeight="1" x14ac:dyDescent="0.2">
      <c r="B12" s="333"/>
      <c r="C12" s="370" t="s">
        <v>7</v>
      </c>
      <c r="D12" s="371"/>
      <c r="E12" s="372"/>
      <c r="F12" s="373"/>
      <c r="G12" s="904" t="s">
        <v>312</v>
      </c>
      <c r="H12" s="905"/>
      <c r="I12" s="905"/>
      <c r="J12" s="905"/>
      <c r="K12" s="905"/>
      <c r="L12" s="905"/>
      <c r="M12" s="373"/>
      <c r="N12" s="341"/>
      <c r="O12" s="341"/>
      <c r="P12" s="381" t="s">
        <v>165</v>
      </c>
      <c r="Q12" s="382"/>
      <c r="R12" s="339"/>
      <c r="S12" s="332"/>
      <c r="T12" s="332"/>
      <c r="AP12" s="332"/>
      <c r="AQ12" s="332"/>
      <c r="AR12" s="332"/>
      <c r="AS12" s="332"/>
      <c r="AT12" s="332"/>
      <c r="AU12" s="332"/>
      <c r="AV12" s="332"/>
      <c r="AW12" s="332"/>
      <c r="CB12" s="361">
        <f t="shared" si="0"/>
        <v>2</v>
      </c>
      <c r="CC12" s="361">
        <f t="shared" si="1"/>
        <v>1</v>
      </c>
      <c r="CD12" s="361">
        <f t="shared" si="2"/>
        <v>1</v>
      </c>
      <c r="CE12" s="362"/>
      <c r="CF12" s="361">
        <f t="shared" si="3"/>
        <v>1</v>
      </c>
      <c r="CG12" s="361">
        <f t="shared" si="4"/>
        <v>1</v>
      </c>
      <c r="CH12" s="361">
        <f t="shared" si="5"/>
        <v>1</v>
      </c>
      <c r="CI12" s="362"/>
      <c r="CJ12" s="361">
        <f t="shared" si="6"/>
        <v>1</v>
      </c>
      <c r="CP12" s="363" t="s">
        <v>54</v>
      </c>
      <c r="CQ12" s="364" t="s">
        <v>19</v>
      </c>
      <c r="CR12" s="364" t="s">
        <v>19</v>
      </c>
      <c r="CS12" s="364" t="s">
        <v>19</v>
      </c>
      <c r="CT12" s="364" t="s">
        <v>19</v>
      </c>
      <c r="CU12" s="366" t="s">
        <v>20</v>
      </c>
    </row>
    <row r="13" spans="2:99" ht="25.5" customHeight="1" x14ac:dyDescent="0.2">
      <c r="B13" s="384"/>
      <c r="C13" s="370" t="s">
        <v>8</v>
      </c>
      <c r="D13" s="371"/>
      <c r="E13" s="385"/>
      <c r="F13" s="386"/>
      <c r="G13" s="905"/>
      <c r="H13" s="905"/>
      <c r="I13" s="905"/>
      <c r="J13" s="905"/>
      <c r="K13" s="905"/>
      <c r="L13" s="905"/>
      <c r="M13" s="386"/>
      <c r="N13" s="341"/>
      <c r="O13" s="341"/>
      <c r="P13" s="381" t="s">
        <v>166</v>
      </c>
      <c r="Q13" s="382"/>
      <c r="R13" s="339"/>
      <c r="S13" s="331"/>
      <c r="T13" s="332"/>
      <c r="AP13" s="332"/>
      <c r="AQ13" s="332"/>
      <c r="AR13" s="332"/>
      <c r="AS13" s="332"/>
      <c r="AT13" s="332"/>
      <c r="AU13" s="332"/>
      <c r="AV13" s="332"/>
      <c r="AW13" s="332"/>
      <c r="CB13" s="361">
        <f t="shared" si="0"/>
        <v>2</v>
      </c>
      <c r="CC13" s="361">
        <f t="shared" si="1"/>
        <v>1</v>
      </c>
      <c r="CD13" s="361">
        <f t="shared" si="2"/>
        <v>1</v>
      </c>
      <c r="CE13" s="362"/>
      <c r="CF13" s="361">
        <f t="shared" si="3"/>
        <v>1</v>
      </c>
      <c r="CG13" s="361">
        <f t="shared" si="4"/>
        <v>1</v>
      </c>
      <c r="CH13" s="361">
        <f t="shared" si="5"/>
        <v>1</v>
      </c>
      <c r="CI13" s="362"/>
      <c r="CJ13" s="361">
        <f t="shared" si="6"/>
        <v>1</v>
      </c>
      <c r="CP13" s="363" t="s">
        <v>58</v>
      </c>
      <c r="CQ13" s="387">
        <v>80</v>
      </c>
      <c r="CR13" s="387">
        <v>80</v>
      </c>
      <c r="CS13" s="387">
        <v>80</v>
      </c>
      <c r="CT13" s="387">
        <v>80</v>
      </c>
      <c r="CU13" s="366"/>
    </row>
    <row r="14" spans="2:99" ht="18.75" customHeight="1" x14ac:dyDescent="0.2">
      <c r="B14" s="331"/>
      <c r="C14" s="334"/>
      <c r="D14" s="341"/>
      <c r="E14" s="334"/>
      <c r="F14" s="334"/>
      <c r="G14" s="334"/>
      <c r="H14" s="334"/>
      <c r="I14" s="334"/>
      <c r="J14" s="334"/>
      <c r="K14" s="334"/>
      <c r="L14" s="334"/>
      <c r="M14" s="334"/>
      <c r="N14" s="334"/>
      <c r="O14" s="334"/>
      <c r="P14" s="334"/>
      <c r="Q14" s="334"/>
      <c r="R14" s="339"/>
      <c r="S14" s="331"/>
      <c r="T14" s="332"/>
      <c r="AP14" s="332"/>
      <c r="AQ14" s="332"/>
      <c r="AR14" s="332"/>
      <c r="AS14" s="332"/>
      <c r="AT14" s="332"/>
      <c r="AU14" s="332"/>
      <c r="AV14" s="332"/>
      <c r="AW14" s="332"/>
      <c r="CB14" s="361">
        <f t="shared" si="0"/>
        <v>2</v>
      </c>
      <c r="CC14" s="361">
        <f t="shared" si="1"/>
        <v>1</v>
      </c>
      <c r="CD14" s="361">
        <f t="shared" si="2"/>
        <v>1</v>
      </c>
      <c r="CE14" s="362"/>
      <c r="CF14" s="361">
        <f t="shared" si="3"/>
        <v>1</v>
      </c>
      <c r="CG14" s="361">
        <f t="shared" si="4"/>
        <v>1</v>
      </c>
      <c r="CH14" s="361">
        <f t="shared" si="5"/>
        <v>1</v>
      </c>
      <c r="CI14" s="362"/>
      <c r="CJ14" s="361">
        <f t="shared" si="6"/>
        <v>1</v>
      </c>
      <c r="CP14" s="363" t="s">
        <v>59</v>
      </c>
      <c r="CQ14" s="365" t="s">
        <v>60</v>
      </c>
      <c r="CR14" s="365" t="s">
        <v>61</v>
      </c>
      <c r="CS14" s="365"/>
      <c r="CT14" s="365"/>
      <c r="CU14" s="366"/>
    </row>
    <row r="15" spans="2:99" ht="20.25" customHeight="1" x14ac:dyDescent="0.25">
      <c r="B15" s="331"/>
      <c r="C15" s="1274" t="s">
        <v>87</v>
      </c>
      <c r="D15" s="1276"/>
      <c r="E15" s="1276"/>
      <c r="F15" s="1276"/>
      <c r="G15" s="1276"/>
      <c r="H15" s="1276"/>
      <c r="I15" s="1276"/>
      <c r="J15" s="1276"/>
      <c r="K15" s="1276"/>
      <c r="L15" s="1276"/>
      <c r="M15" s="1276"/>
      <c r="N15" s="1276"/>
      <c r="O15" s="1276"/>
      <c r="P15" s="1276"/>
      <c r="Q15" s="1275"/>
      <c r="R15" s="339"/>
      <c r="S15" s="388"/>
      <c r="T15" s="389"/>
      <c r="AI15" s="332"/>
      <c r="AJ15" s="332"/>
      <c r="AK15" s="332"/>
      <c r="AL15" s="332"/>
      <c r="AM15" s="332"/>
      <c r="AN15" s="332"/>
      <c r="AO15" s="332"/>
      <c r="AP15" s="332"/>
      <c r="AQ15" s="332"/>
      <c r="AR15" s="332"/>
      <c r="AS15" s="332"/>
      <c r="AT15" s="332"/>
      <c r="AU15" s="332"/>
      <c r="AV15" s="332"/>
      <c r="AW15" s="332"/>
      <c r="AX15" s="332"/>
      <c r="CB15" s="390">
        <f t="shared" si="0"/>
        <v>2</v>
      </c>
      <c r="CC15" s="390">
        <f t="shared" si="1"/>
        <v>1</v>
      </c>
      <c r="CD15" s="390">
        <f t="shared" si="2"/>
        <v>1</v>
      </c>
      <c r="CE15" s="391"/>
      <c r="CF15" s="390">
        <f t="shared" si="3"/>
        <v>1</v>
      </c>
      <c r="CG15" s="361">
        <f t="shared" si="4"/>
        <v>1</v>
      </c>
      <c r="CH15" s="361">
        <f t="shared" si="5"/>
        <v>1</v>
      </c>
      <c r="CI15" s="391"/>
      <c r="CJ15" s="390">
        <f t="shared" si="6"/>
        <v>1</v>
      </c>
      <c r="CP15" s="392" t="s">
        <v>119</v>
      </c>
      <c r="CQ15" s="393">
        <v>12</v>
      </c>
      <c r="CR15" s="1264">
        <v>12</v>
      </c>
      <c r="CS15" s="394"/>
      <c r="CT15" s="394"/>
      <c r="CU15" s="394"/>
    </row>
    <row r="16" spans="2:99" ht="21.75" customHeight="1" x14ac:dyDescent="0.25">
      <c r="B16" s="331"/>
      <c r="C16" s="1277" t="s">
        <v>268</v>
      </c>
      <c r="D16" s="1278"/>
      <c r="E16" s="1278"/>
      <c r="F16" s="1278"/>
      <c r="G16" s="1278"/>
      <c r="H16" s="1279"/>
      <c r="I16" s="1280" t="s">
        <v>12</v>
      </c>
      <c r="J16" s="1281"/>
      <c r="K16" s="1281"/>
      <c r="L16" s="1281"/>
      <c r="M16" s="1281"/>
      <c r="N16" s="1282"/>
      <c r="O16" s="1283" t="s">
        <v>86</v>
      </c>
      <c r="P16" s="1284"/>
      <c r="Q16" s="1285"/>
      <c r="R16" s="339"/>
      <c r="S16" s="395"/>
      <c r="T16" s="332"/>
      <c r="AI16" s="332"/>
      <c r="AJ16" s="332"/>
      <c r="AK16" s="332"/>
      <c r="AL16" s="332"/>
      <c r="AM16" s="332"/>
      <c r="AN16" s="332"/>
      <c r="AO16" s="332"/>
      <c r="AP16" s="332"/>
      <c r="AQ16" s="332"/>
      <c r="AR16" s="332"/>
      <c r="AS16" s="332"/>
      <c r="AT16" s="332"/>
      <c r="AU16" s="332"/>
      <c r="AV16" s="332"/>
      <c r="AW16" s="332"/>
      <c r="AX16" s="332"/>
      <c r="CB16" s="390">
        <f t="shared" si="0"/>
        <v>2</v>
      </c>
      <c r="CC16" s="390">
        <f t="shared" si="1"/>
        <v>1</v>
      </c>
      <c r="CD16" s="390">
        <f t="shared" si="2"/>
        <v>1</v>
      </c>
      <c r="CE16" s="391"/>
      <c r="CF16" s="390">
        <f t="shared" si="3"/>
        <v>1</v>
      </c>
      <c r="CG16" s="361">
        <f t="shared" si="4"/>
        <v>1</v>
      </c>
      <c r="CH16" s="361">
        <f t="shared" si="5"/>
        <v>1</v>
      </c>
      <c r="CI16" s="391"/>
      <c r="CJ16" s="390">
        <f t="shared" si="6"/>
        <v>1</v>
      </c>
      <c r="CP16" s="396" t="s">
        <v>120</v>
      </c>
      <c r="CQ16" s="364" t="s">
        <v>20</v>
      </c>
      <c r="CR16" s="364" t="s">
        <v>121</v>
      </c>
      <c r="CS16" s="364" t="s">
        <v>122</v>
      </c>
      <c r="CT16" s="397" t="s">
        <v>123</v>
      </c>
      <c r="CU16" s="364" t="s">
        <v>124</v>
      </c>
    </row>
    <row r="17" spans="2:100" ht="42" customHeight="1" x14ac:dyDescent="0.25">
      <c r="B17" s="331"/>
      <c r="C17" s="398" t="s">
        <v>220</v>
      </c>
      <c r="D17" s="399" t="s">
        <v>44</v>
      </c>
      <c r="E17" s="400" t="s">
        <v>281</v>
      </c>
      <c r="F17" s="401" t="s">
        <v>108</v>
      </c>
      <c r="G17" s="398" t="s">
        <v>84</v>
      </c>
      <c r="H17" s="398" t="s">
        <v>261</v>
      </c>
      <c r="I17" s="398" t="s">
        <v>149</v>
      </c>
      <c r="J17" s="1265" t="s">
        <v>71</v>
      </c>
      <c r="K17" s="403" t="s">
        <v>85</v>
      </c>
      <c r="L17" s="398" t="s">
        <v>93</v>
      </c>
      <c r="M17" s="398" t="s">
        <v>79</v>
      </c>
      <c r="N17" s="398" t="s">
        <v>286</v>
      </c>
      <c r="O17" s="404" t="s">
        <v>250</v>
      </c>
      <c r="P17" s="398" t="s">
        <v>117</v>
      </c>
      <c r="Q17" s="398" t="s">
        <v>289</v>
      </c>
      <c r="R17" s="339"/>
      <c r="S17" s="405"/>
      <c r="T17" s="332"/>
      <c r="AI17" s="332"/>
      <c r="AJ17" s="332"/>
      <c r="AK17" s="332"/>
      <c r="AL17" s="332"/>
      <c r="AM17" s="332"/>
      <c r="AN17" s="332"/>
      <c r="AO17" s="332"/>
      <c r="AP17" s="332"/>
      <c r="AQ17" s="332"/>
      <c r="AR17" s="332"/>
      <c r="AS17" s="332"/>
      <c r="AT17" s="332"/>
      <c r="AU17" s="332"/>
      <c r="AV17" s="332"/>
      <c r="AW17" s="332"/>
      <c r="AX17" s="332"/>
      <c r="CB17" s="390">
        <f t="shared" si="0"/>
        <v>2</v>
      </c>
      <c r="CC17" s="390">
        <f t="shared" si="1"/>
        <v>1</v>
      </c>
      <c r="CD17" s="390">
        <f t="shared" si="2"/>
        <v>1</v>
      </c>
      <c r="CE17" s="391"/>
      <c r="CF17" s="390">
        <f t="shared" si="3"/>
        <v>1</v>
      </c>
      <c r="CG17" s="361">
        <f t="shared" si="4"/>
        <v>1</v>
      </c>
      <c r="CH17" s="361">
        <f t="shared" si="5"/>
        <v>1</v>
      </c>
      <c r="CI17" s="391"/>
      <c r="CJ17" s="390">
        <f t="shared" si="6"/>
        <v>1</v>
      </c>
      <c r="CP17" s="406" t="s">
        <v>125</v>
      </c>
      <c r="CQ17" s="407">
        <v>55.32</v>
      </c>
      <c r="CR17" s="408">
        <v>0</v>
      </c>
      <c r="CS17" s="408"/>
      <c r="CT17" s="408"/>
      <c r="CU17" s="408"/>
    </row>
    <row r="18" spans="2:100" ht="26.25" customHeight="1" x14ac:dyDescent="0.25">
      <c r="B18" s="331"/>
      <c r="C18" s="409">
        <v>1</v>
      </c>
      <c r="D18" s="410"/>
      <c r="E18" s="411"/>
      <c r="F18" s="412"/>
      <c r="G18" s="413"/>
      <c r="H18" s="415"/>
      <c r="I18" s="415"/>
      <c r="J18" s="416"/>
      <c r="K18" s="417"/>
      <c r="L18" s="418"/>
      <c r="M18" s="419"/>
      <c r="N18" s="420" t="str">
        <f t="shared" ref="N18:N27" si="7">IF(CF8=1,"",IF($E$7="","Today's Date Required Above",IF(L18&gt;=$CB$46,L18,$CB$46)))</f>
        <v/>
      </c>
      <c r="O18" s="421" t="str">
        <f>IF(H18="","",IF(J18="","",IF(ADSL!J18=ADSL!$CU$12,"-",HLOOKUP(J18,ADSL!$CQ$12:$CT$13,2,FALSE))))</f>
        <v/>
      </c>
      <c r="P18" s="422" t="str">
        <f>IF(ADSL!H18="","",IF(ADSL!M18="","",HLOOKUP(ADSL!M18,$CQ$14:$CR$15,2,FALSE)))</f>
        <v/>
      </c>
      <c r="Q18" s="423" t="str">
        <f>IF(H18="","",IF(I18="","",HLOOKUP(ADSL!I18,$CQ$10:$CT$11,2,FALSE)))</f>
        <v/>
      </c>
      <c r="R18" s="339"/>
      <c r="S18" s="424"/>
      <c r="T18" s="332"/>
      <c r="AI18" s="332"/>
      <c r="AJ18" s="332"/>
      <c r="AK18" s="332"/>
      <c r="AL18" s="332"/>
      <c r="AM18" s="332"/>
      <c r="AN18" s="332"/>
      <c r="AO18" s="332"/>
      <c r="AP18" s="332"/>
      <c r="AQ18" s="332"/>
      <c r="AR18" s="332"/>
      <c r="AS18" s="332"/>
      <c r="AT18" s="332"/>
      <c r="AU18" s="332"/>
      <c r="AV18" s="332"/>
      <c r="AW18" s="332"/>
      <c r="AX18" s="332"/>
      <c r="CP18" s="425" t="s">
        <v>216</v>
      </c>
      <c r="CQ18" s="425" t="s">
        <v>217</v>
      </c>
      <c r="CR18" s="425" t="s">
        <v>218</v>
      </c>
      <c r="CS18" s="425"/>
      <c r="CT18" s="425"/>
      <c r="CU18" s="425"/>
      <c r="CV18" s="426"/>
    </row>
    <row r="19" spans="2:100" ht="26.25" customHeight="1" x14ac:dyDescent="0.25">
      <c r="B19" s="331"/>
      <c r="C19" s="409">
        <v>2</v>
      </c>
      <c r="D19" s="410"/>
      <c r="E19" s="411"/>
      <c r="F19" s="412"/>
      <c r="G19" s="413"/>
      <c r="H19" s="415"/>
      <c r="I19" s="415"/>
      <c r="J19" s="1266"/>
      <c r="K19" s="417"/>
      <c r="L19" s="418"/>
      <c r="M19" s="1267"/>
      <c r="N19" s="420" t="str">
        <f t="shared" si="7"/>
        <v/>
      </c>
      <c r="O19" s="421" t="str">
        <f>IF(H19="","",IF(J19="","",IF(ADSL!J19=ADSL!$CU$12,"-",HLOOKUP(J19,ADSL!$CQ$12:$CT$13,2,FALSE))))</f>
        <v/>
      </c>
      <c r="P19" s="422" t="str">
        <f>IF(ADSL!H19="","",IF(ADSL!M19="","",HLOOKUP(ADSL!M19,$CQ$14:$CR$15,2,FALSE)))</f>
        <v/>
      </c>
      <c r="Q19" s="423" t="str">
        <f>IF(H19="","",IF(I19="","",HLOOKUP(ADSL!I19,$CQ$10:$CT$11,2,FALSE)))</f>
        <v/>
      </c>
      <c r="R19" s="339"/>
      <c r="S19" s="424"/>
      <c r="T19" s="332"/>
      <c r="AI19" s="332"/>
      <c r="AJ19" s="332"/>
      <c r="AK19" s="332"/>
      <c r="AL19" s="332"/>
      <c r="AM19" s="332"/>
      <c r="AN19" s="332"/>
      <c r="AO19" s="332"/>
      <c r="AP19" s="332"/>
      <c r="AQ19" s="332"/>
      <c r="AR19" s="332"/>
      <c r="AS19" s="332"/>
      <c r="AT19" s="332"/>
      <c r="AU19" s="332"/>
      <c r="AV19" s="332"/>
      <c r="AW19" s="332"/>
      <c r="AX19" s="332"/>
      <c r="CP19" s="396" t="s">
        <v>126</v>
      </c>
      <c r="CQ19" s="427">
        <v>5</v>
      </c>
      <c r="CR19" s="427">
        <v>2</v>
      </c>
      <c r="CS19" s="366"/>
      <c r="CT19" s="366"/>
      <c r="CU19" s="366"/>
    </row>
    <row r="20" spans="2:100" ht="26.25" customHeight="1" x14ac:dyDescent="0.25">
      <c r="B20" s="331"/>
      <c r="C20" s="409">
        <v>3</v>
      </c>
      <c r="D20" s="410"/>
      <c r="E20" s="411"/>
      <c r="F20" s="412"/>
      <c r="G20" s="413"/>
      <c r="H20" s="415"/>
      <c r="I20" s="415"/>
      <c r="J20" s="1266"/>
      <c r="K20" s="417"/>
      <c r="L20" s="418"/>
      <c r="M20" s="1267"/>
      <c r="N20" s="420" t="str">
        <f t="shared" si="7"/>
        <v/>
      </c>
      <c r="O20" s="421" t="str">
        <f>IF(H20="","",IF(J20="","",IF(ADSL!J20=ADSL!$CU$12,"-",HLOOKUP(J20,ADSL!$CQ$12:$CT$13,2,FALSE))))</f>
        <v/>
      </c>
      <c r="P20" s="422" t="str">
        <f>IF(ADSL!H20="","",IF(ADSL!M20="","",HLOOKUP(ADSL!M20,$CQ$14:$CR$15,2,FALSE)))</f>
        <v/>
      </c>
      <c r="Q20" s="423" t="str">
        <f>IF(H20="","",IF(I20="","",HLOOKUP(ADSL!I20,$CQ$10:$CT$11,2,FALSE)))</f>
        <v/>
      </c>
      <c r="R20" s="339"/>
      <c r="S20" s="424"/>
      <c r="T20" s="332"/>
      <c r="AI20" s="332"/>
      <c r="AJ20" s="332"/>
      <c r="AK20" s="332"/>
      <c r="AL20" s="332"/>
      <c r="AM20" s="332"/>
      <c r="AN20" s="332"/>
      <c r="AO20" s="332"/>
      <c r="AP20" s="332"/>
      <c r="AQ20" s="332"/>
      <c r="AR20" s="332"/>
      <c r="AS20" s="332"/>
      <c r="AT20" s="332"/>
      <c r="AU20" s="332"/>
      <c r="AV20" s="332"/>
      <c r="AW20" s="332"/>
      <c r="AX20" s="332"/>
      <c r="CB20" s="428" t="s">
        <v>44</v>
      </c>
      <c r="CC20" s="429" t="s">
        <v>5</v>
      </c>
      <c r="CD20" s="430" t="s">
        <v>108</v>
      </c>
      <c r="CE20" s="428" t="s">
        <v>84</v>
      </c>
      <c r="CF20" s="431" t="s">
        <v>38</v>
      </c>
      <c r="CG20" s="432" t="s">
        <v>79</v>
      </c>
      <c r="CH20" s="433" t="s">
        <v>93</v>
      </c>
      <c r="CI20" s="434" t="s">
        <v>16</v>
      </c>
      <c r="CJ20" s="433" t="s">
        <v>149</v>
      </c>
      <c r="CK20" s="435" t="s">
        <v>150</v>
      </c>
      <c r="CL20" s="436" t="s">
        <v>148</v>
      </c>
      <c r="CN20" s="437"/>
      <c r="CO20" s="332"/>
      <c r="CP20" s="396" t="s">
        <v>172</v>
      </c>
      <c r="CQ20" s="427" t="s">
        <v>169</v>
      </c>
      <c r="CR20" s="427" t="s">
        <v>170</v>
      </c>
      <c r="CS20" s="366" t="s">
        <v>171</v>
      </c>
      <c r="CT20" s="366"/>
      <c r="CU20" s="366"/>
    </row>
    <row r="21" spans="2:100" ht="26.25" customHeight="1" x14ac:dyDescent="0.25">
      <c r="B21" s="331"/>
      <c r="C21" s="409">
        <v>4</v>
      </c>
      <c r="D21" s="410"/>
      <c r="E21" s="411"/>
      <c r="F21" s="412"/>
      <c r="G21" s="413"/>
      <c r="H21" s="415"/>
      <c r="I21" s="415"/>
      <c r="J21" s="1266"/>
      <c r="K21" s="417"/>
      <c r="L21" s="418"/>
      <c r="M21" s="1267"/>
      <c r="N21" s="420" t="str">
        <f t="shared" si="7"/>
        <v/>
      </c>
      <c r="O21" s="421" t="str">
        <f>IF(H21="","",IF(J21="","",IF(ADSL!J21=ADSL!$CU$12,"-",HLOOKUP(J21,ADSL!$CQ$12:$CT$13,2,FALSE))))</f>
        <v/>
      </c>
      <c r="P21" s="422" t="str">
        <f>IF(ADSL!H21="","",IF(ADSL!M21="","",HLOOKUP(ADSL!M21,$CQ$14:$CR$15,2,FALSE)))</f>
        <v/>
      </c>
      <c r="Q21" s="423" t="str">
        <f>IF(H21="","",IF(I21="","",HLOOKUP(ADSL!I21,$CQ$10:$CT$11,2,FALSE)))</f>
        <v/>
      </c>
      <c r="R21" s="339"/>
      <c r="S21" s="424"/>
      <c r="T21" s="332"/>
      <c r="AI21" s="332"/>
      <c r="AJ21" s="332"/>
      <c r="AK21" s="332"/>
      <c r="AL21" s="332"/>
      <c r="AM21" s="332"/>
      <c r="AN21" s="332"/>
      <c r="AO21" s="332"/>
      <c r="AP21" s="332"/>
      <c r="AQ21" s="332"/>
      <c r="AR21" s="332"/>
      <c r="AS21" s="332"/>
      <c r="AT21" s="332"/>
      <c r="AU21" s="332"/>
      <c r="AV21" s="332"/>
      <c r="AW21" s="332"/>
      <c r="AX21" s="332"/>
      <c r="CB21" s="438">
        <f t="shared" ref="CB21:CB30" si="8">IF(C18="",1,2)</f>
        <v>2</v>
      </c>
      <c r="CC21" s="439">
        <f t="shared" ref="CC21:CC30" si="9">IF(E18="",1,2)</f>
        <v>1</v>
      </c>
      <c r="CD21" s="440">
        <f t="shared" ref="CD21:CD30" si="10">IF(F18="",1,2)</f>
        <v>1</v>
      </c>
      <c r="CE21" s="438">
        <f t="shared" ref="CE21:CE30" si="11">IF(G18="",1,2)</f>
        <v>1</v>
      </c>
      <c r="CF21" s="441">
        <f t="shared" ref="CF21:CF30" si="12">IF(H18="",1,2)</f>
        <v>1</v>
      </c>
      <c r="CG21" s="442">
        <f t="shared" ref="CG21:CG30" si="13">IF(M18="",1,2)</f>
        <v>1</v>
      </c>
      <c r="CH21" s="443">
        <f t="shared" ref="CH21:CH30" si="14">IF(L18="",1,2)</f>
        <v>1</v>
      </c>
      <c r="CI21" s="438">
        <f t="shared" ref="CI21:CI30" si="15">IF(N18="",1,2)</f>
        <v>1</v>
      </c>
      <c r="CJ21" s="443">
        <f t="shared" ref="CJ21:CJ30" si="16">IF(I18="",1,2)</f>
        <v>1</v>
      </c>
      <c r="CK21" s="444">
        <f t="shared" ref="CK21:CK30" si="17">IF(J18="",1,2)</f>
        <v>1</v>
      </c>
      <c r="CL21" s="445">
        <f t="shared" ref="CL21:CL30" si="18">IF(K18="",1,2)</f>
        <v>1</v>
      </c>
      <c r="CM21" s="325">
        <f t="shared" ref="CM21:CM30" si="19">SUM(AS34:BM34)</f>
        <v>0</v>
      </c>
      <c r="CN21" s="446"/>
      <c r="CO21" s="332"/>
      <c r="CP21" s="447"/>
      <c r="CQ21" s="447"/>
      <c r="CR21" s="447"/>
      <c r="CS21" s="447"/>
      <c r="CT21" s="332"/>
    </row>
    <row r="22" spans="2:100" ht="26.25" customHeight="1" x14ac:dyDescent="0.25">
      <c r="B22" s="331"/>
      <c r="C22" s="409">
        <v>5</v>
      </c>
      <c r="D22" s="410"/>
      <c r="E22" s="411"/>
      <c r="F22" s="412"/>
      <c r="G22" s="413"/>
      <c r="H22" s="415"/>
      <c r="I22" s="415"/>
      <c r="J22" s="1266"/>
      <c r="K22" s="417"/>
      <c r="L22" s="418"/>
      <c r="M22" s="1267"/>
      <c r="N22" s="420" t="str">
        <f t="shared" si="7"/>
        <v/>
      </c>
      <c r="O22" s="421" t="str">
        <f>IF(H22="","",IF(J22="","",IF(ADSL!J22=ADSL!$CU$12,"-",HLOOKUP(J22,ADSL!$CQ$12:$CT$13,2,FALSE))))</f>
        <v/>
      </c>
      <c r="P22" s="422" t="str">
        <f>IF(ADSL!H22="","",IF(ADSL!M22="","",HLOOKUP(ADSL!M22,$CQ$14:$CR$15,2,FALSE)))</f>
        <v/>
      </c>
      <c r="Q22" s="423" t="str">
        <f>IF(H22="","",IF(I22="","",HLOOKUP(ADSL!I22,$CQ$10:$CT$11,2,FALSE)))</f>
        <v/>
      </c>
      <c r="R22" s="339"/>
      <c r="S22" s="424"/>
      <c r="T22" s="332"/>
      <c r="AI22" s="332"/>
      <c r="AJ22" s="332"/>
      <c r="AK22" s="332"/>
      <c r="AL22" s="332"/>
      <c r="AM22" s="332"/>
      <c r="AN22" s="332"/>
      <c r="AO22" s="332"/>
      <c r="AP22" s="332"/>
      <c r="AQ22" s="332"/>
      <c r="AR22" s="332"/>
      <c r="AS22" s="332"/>
      <c r="AT22" s="332"/>
      <c r="AU22" s="332"/>
      <c r="AV22" s="332"/>
      <c r="AW22" s="332"/>
      <c r="AX22" s="332"/>
      <c r="CB22" s="438">
        <f t="shared" si="8"/>
        <v>2</v>
      </c>
      <c r="CC22" s="439">
        <f t="shared" si="9"/>
        <v>1</v>
      </c>
      <c r="CD22" s="440">
        <f t="shared" si="10"/>
        <v>1</v>
      </c>
      <c r="CE22" s="438">
        <f t="shared" si="11"/>
        <v>1</v>
      </c>
      <c r="CF22" s="441">
        <f t="shared" si="12"/>
        <v>1</v>
      </c>
      <c r="CG22" s="442">
        <f t="shared" si="13"/>
        <v>1</v>
      </c>
      <c r="CH22" s="443">
        <f t="shared" si="14"/>
        <v>1</v>
      </c>
      <c r="CI22" s="438">
        <f t="shared" si="15"/>
        <v>1</v>
      </c>
      <c r="CJ22" s="443">
        <f t="shared" si="16"/>
        <v>1</v>
      </c>
      <c r="CK22" s="444">
        <f t="shared" si="17"/>
        <v>1</v>
      </c>
      <c r="CL22" s="445">
        <f t="shared" si="18"/>
        <v>1</v>
      </c>
      <c r="CM22" s="325">
        <f t="shared" si="19"/>
        <v>0</v>
      </c>
      <c r="CN22" s="446"/>
      <c r="CO22" s="332"/>
    </row>
    <row r="23" spans="2:100" ht="26.25" customHeight="1" x14ac:dyDescent="0.25">
      <c r="B23" s="331"/>
      <c r="C23" s="409">
        <v>6</v>
      </c>
      <c r="D23" s="410"/>
      <c r="E23" s="411"/>
      <c r="F23" s="412"/>
      <c r="G23" s="413"/>
      <c r="H23" s="415"/>
      <c r="I23" s="415"/>
      <c r="J23" s="1266"/>
      <c r="K23" s="417"/>
      <c r="L23" s="418"/>
      <c r="M23" s="1267"/>
      <c r="N23" s="420" t="str">
        <f t="shared" si="7"/>
        <v/>
      </c>
      <c r="O23" s="421" t="str">
        <f>IF(H23="","",IF(J23="","",IF(ADSL!J23=ADSL!$CU$12,"-",HLOOKUP(J23,ADSL!$CQ$12:$CT$13,2,FALSE))))</f>
        <v/>
      </c>
      <c r="P23" s="422" t="str">
        <f>IF(ADSL!H23="","",IF(ADSL!M23="","",HLOOKUP(ADSL!M23,$CQ$14:$CR$15,2,FALSE)))</f>
        <v/>
      </c>
      <c r="Q23" s="423" t="str">
        <f>IF(H23="","",IF(I23="","",HLOOKUP(ADSL!I23,$CQ$10:$CT$11,2,FALSE)))</f>
        <v/>
      </c>
      <c r="R23" s="339"/>
      <c r="S23" s="424"/>
      <c r="T23" s="332"/>
      <c r="AI23" s="332"/>
      <c r="AJ23" s="332"/>
      <c r="AK23" s="332"/>
      <c r="AL23" s="332"/>
      <c r="AM23" s="332"/>
      <c r="AN23" s="332"/>
      <c r="AO23" s="332"/>
      <c r="AP23" s="332"/>
      <c r="AQ23" s="332"/>
      <c r="AR23" s="332"/>
      <c r="AS23" s="332"/>
      <c r="AT23" s="332"/>
      <c r="AU23" s="332"/>
      <c r="AV23" s="332"/>
      <c r="AW23" s="332"/>
      <c r="AX23" s="332"/>
      <c r="CB23" s="438">
        <f t="shared" si="8"/>
        <v>2</v>
      </c>
      <c r="CC23" s="439">
        <f t="shared" si="9"/>
        <v>1</v>
      </c>
      <c r="CD23" s="440">
        <f t="shared" si="10"/>
        <v>1</v>
      </c>
      <c r="CE23" s="438">
        <f t="shared" si="11"/>
        <v>1</v>
      </c>
      <c r="CF23" s="441">
        <f t="shared" si="12"/>
        <v>1</v>
      </c>
      <c r="CG23" s="442">
        <f t="shared" si="13"/>
        <v>1</v>
      </c>
      <c r="CH23" s="443">
        <f t="shared" si="14"/>
        <v>1</v>
      </c>
      <c r="CI23" s="438">
        <f t="shared" si="15"/>
        <v>1</v>
      </c>
      <c r="CJ23" s="443">
        <f t="shared" si="16"/>
        <v>1</v>
      </c>
      <c r="CK23" s="444">
        <f t="shared" si="17"/>
        <v>1</v>
      </c>
      <c r="CL23" s="445">
        <f t="shared" si="18"/>
        <v>1</v>
      </c>
      <c r="CM23" s="325">
        <f t="shared" si="19"/>
        <v>0</v>
      </c>
      <c r="CN23" s="446"/>
      <c r="CO23" s="332"/>
    </row>
    <row r="24" spans="2:100" ht="26.25" customHeight="1" x14ac:dyDescent="0.25">
      <c r="B24" s="331"/>
      <c r="C24" s="409">
        <v>7</v>
      </c>
      <c r="D24" s="410"/>
      <c r="E24" s="411"/>
      <c r="F24" s="412"/>
      <c r="G24" s="413"/>
      <c r="H24" s="415"/>
      <c r="I24" s="415"/>
      <c r="J24" s="1266"/>
      <c r="K24" s="417"/>
      <c r="L24" s="418"/>
      <c r="M24" s="1267"/>
      <c r="N24" s="420" t="str">
        <f t="shared" si="7"/>
        <v/>
      </c>
      <c r="O24" s="421" t="str">
        <f>IF(H24="","",IF(J24="","",IF(ADSL!J24=ADSL!$CU$12,"-",HLOOKUP(J24,ADSL!$CQ$12:$CT$13,2,FALSE))))</f>
        <v/>
      </c>
      <c r="P24" s="422" t="str">
        <f>IF(ADSL!H24="","",IF(ADSL!M24="","",HLOOKUP(ADSL!M24,$CQ$14:$CR$15,2,FALSE)))</f>
        <v/>
      </c>
      <c r="Q24" s="423" t="str">
        <f>IF(H24="","",IF(I24="","",HLOOKUP(ADSL!I24,$CQ$10:$CT$11,2,FALSE)))</f>
        <v/>
      </c>
      <c r="R24" s="339"/>
      <c r="S24" s="424"/>
      <c r="T24" s="332"/>
      <c r="AI24" s="332"/>
      <c r="AJ24" s="332"/>
      <c r="AK24" s="332"/>
      <c r="AL24" s="332"/>
      <c r="AM24" s="332"/>
      <c r="AN24" s="332"/>
      <c r="AO24" s="332"/>
      <c r="AP24" s="332"/>
      <c r="AQ24" s="332"/>
      <c r="AR24" s="332"/>
      <c r="AS24" s="332"/>
      <c r="AT24" s="332"/>
      <c r="AU24" s="332"/>
      <c r="AV24" s="332"/>
      <c r="AW24" s="332"/>
      <c r="AX24" s="332"/>
      <c r="CB24" s="438">
        <f t="shared" si="8"/>
        <v>2</v>
      </c>
      <c r="CC24" s="439">
        <f t="shared" si="9"/>
        <v>1</v>
      </c>
      <c r="CD24" s="440">
        <f t="shared" si="10"/>
        <v>1</v>
      </c>
      <c r="CE24" s="438">
        <f t="shared" si="11"/>
        <v>1</v>
      </c>
      <c r="CF24" s="441">
        <f t="shared" si="12"/>
        <v>1</v>
      </c>
      <c r="CG24" s="442">
        <f t="shared" si="13"/>
        <v>1</v>
      </c>
      <c r="CH24" s="443">
        <f t="shared" si="14"/>
        <v>1</v>
      </c>
      <c r="CI24" s="438">
        <f t="shared" si="15"/>
        <v>1</v>
      </c>
      <c r="CJ24" s="443">
        <f t="shared" si="16"/>
        <v>1</v>
      </c>
      <c r="CK24" s="444">
        <f t="shared" si="17"/>
        <v>1</v>
      </c>
      <c r="CL24" s="445">
        <f t="shared" si="18"/>
        <v>1</v>
      </c>
      <c r="CM24" s="325">
        <f t="shared" si="19"/>
        <v>0</v>
      </c>
      <c r="CN24" s="446"/>
      <c r="CO24" s="332"/>
    </row>
    <row r="25" spans="2:100" ht="26.25" customHeight="1" x14ac:dyDescent="0.25">
      <c r="B25" s="331"/>
      <c r="C25" s="409">
        <v>8</v>
      </c>
      <c r="D25" s="410"/>
      <c r="E25" s="411"/>
      <c r="F25" s="412"/>
      <c r="G25" s="413"/>
      <c r="H25" s="415"/>
      <c r="I25" s="415"/>
      <c r="J25" s="1266"/>
      <c r="K25" s="417"/>
      <c r="L25" s="418"/>
      <c r="M25" s="1267"/>
      <c r="N25" s="420" t="str">
        <f t="shared" si="7"/>
        <v/>
      </c>
      <c r="O25" s="421" t="str">
        <f>IF(H25="","",IF(J25="","",IF(ADSL!J25=ADSL!$CU$12,"-",HLOOKUP(J25,ADSL!$CQ$12:$CT$13,2,FALSE))))</f>
        <v/>
      </c>
      <c r="P25" s="422" t="str">
        <f>IF(ADSL!H25="","",IF(ADSL!M25="","",HLOOKUP(ADSL!M25,$CQ$14:$CR$15,2,FALSE)))</f>
        <v/>
      </c>
      <c r="Q25" s="423" t="str">
        <f>IF(H25="","",IF(I25="","",HLOOKUP(ADSL!I25,$CQ$10:$CT$11,2,FALSE)))</f>
        <v/>
      </c>
      <c r="R25" s="339"/>
      <c r="S25" s="424"/>
      <c r="T25" s="332"/>
      <c r="AI25" s="332"/>
      <c r="AJ25" s="332"/>
      <c r="AK25" s="332"/>
      <c r="AL25" s="332"/>
      <c r="AM25" s="332"/>
      <c r="AN25" s="332"/>
      <c r="AO25" s="332"/>
      <c r="AP25" s="332"/>
      <c r="AQ25" s="332"/>
      <c r="AR25" s="332"/>
      <c r="AS25" s="332"/>
      <c r="AT25" s="332"/>
      <c r="AU25" s="332"/>
      <c r="AV25" s="332"/>
      <c r="AW25" s="332"/>
      <c r="AX25" s="332"/>
      <c r="CB25" s="438">
        <f t="shared" si="8"/>
        <v>2</v>
      </c>
      <c r="CC25" s="439">
        <f t="shared" si="9"/>
        <v>1</v>
      </c>
      <c r="CD25" s="440">
        <f t="shared" si="10"/>
        <v>1</v>
      </c>
      <c r="CE25" s="438">
        <f t="shared" si="11"/>
        <v>1</v>
      </c>
      <c r="CF25" s="441">
        <f t="shared" si="12"/>
        <v>1</v>
      </c>
      <c r="CG25" s="442">
        <f t="shared" si="13"/>
        <v>1</v>
      </c>
      <c r="CH25" s="443">
        <f t="shared" si="14"/>
        <v>1</v>
      </c>
      <c r="CI25" s="438">
        <f t="shared" si="15"/>
        <v>1</v>
      </c>
      <c r="CJ25" s="443">
        <f t="shared" si="16"/>
        <v>1</v>
      </c>
      <c r="CK25" s="444">
        <f t="shared" si="17"/>
        <v>1</v>
      </c>
      <c r="CL25" s="445">
        <f t="shared" si="18"/>
        <v>1</v>
      </c>
      <c r="CM25" s="325">
        <f t="shared" si="19"/>
        <v>0</v>
      </c>
      <c r="CN25" s="446"/>
      <c r="CO25" s="332"/>
    </row>
    <row r="26" spans="2:100" ht="26.25" customHeight="1" x14ac:dyDescent="0.25">
      <c r="B26" s="331"/>
      <c r="C26" s="409">
        <v>9</v>
      </c>
      <c r="D26" s="410"/>
      <c r="E26" s="411"/>
      <c r="F26" s="412"/>
      <c r="G26" s="413"/>
      <c r="H26" s="415"/>
      <c r="I26" s="415"/>
      <c r="J26" s="1266"/>
      <c r="K26" s="417"/>
      <c r="L26" s="418"/>
      <c r="M26" s="1267"/>
      <c r="N26" s="420" t="str">
        <f t="shared" si="7"/>
        <v/>
      </c>
      <c r="O26" s="421" t="str">
        <f>IF(H26="","",IF(J26="","",IF(ADSL!J26=ADSL!$CU$12,"-",HLOOKUP(J26,ADSL!$CQ$12:$CT$13,2,FALSE))))</f>
        <v/>
      </c>
      <c r="P26" s="422" t="str">
        <f>IF(ADSL!H26="","",IF(ADSL!M26="","",HLOOKUP(ADSL!M26,$CQ$14:$CR$15,2,FALSE)))</f>
        <v/>
      </c>
      <c r="Q26" s="423" t="str">
        <f>IF(H26="","",IF(I26="","",HLOOKUP(ADSL!I26,$CQ$10:$CT$11,2,FALSE)))</f>
        <v/>
      </c>
      <c r="R26" s="339"/>
      <c r="S26" s="424"/>
      <c r="T26" s="332"/>
      <c r="AI26" s="332"/>
      <c r="AJ26" s="332"/>
      <c r="AK26" s="332"/>
      <c r="AL26" s="332"/>
      <c r="AM26" s="332"/>
      <c r="AN26" s="332"/>
      <c r="AO26" s="332"/>
      <c r="AP26" s="332"/>
      <c r="AQ26" s="332"/>
      <c r="AR26" s="332"/>
      <c r="AS26" s="332"/>
      <c r="AT26" s="332"/>
      <c r="AU26" s="332"/>
      <c r="AV26" s="332"/>
      <c r="AW26" s="332"/>
      <c r="AX26" s="332"/>
      <c r="CB26" s="438">
        <f t="shared" si="8"/>
        <v>2</v>
      </c>
      <c r="CC26" s="439">
        <f t="shared" si="9"/>
        <v>1</v>
      </c>
      <c r="CD26" s="440">
        <f t="shared" si="10"/>
        <v>1</v>
      </c>
      <c r="CE26" s="438">
        <f t="shared" si="11"/>
        <v>1</v>
      </c>
      <c r="CF26" s="441">
        <f t="shared" si="12"/>
        <v>1</v>
      </c>
      <c r="CG26" s="442">
        <f t="shared" si="13"/>
        <v>1</v>
      </c>
      <c r="CH26" s="443">
        <f t="shared" si="14"/>
        <v>1</v>
      </c>
      <c r="CI26" s="438">
        <f t="shared" si="15"/>
        <v>1</v>
      </c>
      <c r="CJ26" s="443">
        <f t="shared" si="16"/>
        <v>1</v>
      </c>
      <c r="CK26" s="444">
        <f t="shared" si="17"/>
        <v>1</v>
      </c>
      <c r="CL26" s="445">
        <f t="shared" si="18"/>
        <v>1</v>
      </c>
      <c r="CM26" s="325">
        <f t="shared" si="19"/>
        <v>0</v>
      </c>
      <c r="CN26" s="446"/>
      <c r="CO26" s="332"/>
    </row>
    <row r="27" spans="2:100" ht="26.25" customHeight="1" x14ac:dyDescent="0.25">
      <c r="B27" s="331"/>
      <c r="C27" s="409">
        <v>10</v>
      </c>
      <c r="D27" s="410"/>
      <c r="E27" s="411"/>
      <c r="F27" s="412"/>
      <c r="G27" s="413"/>
      <c r="H27" s="415"/>
      <c r="I27" s="415"/>
      <c r="J27" s="1266"/>
      <c r="K27" s="417"/>
      <c r="L27" s="418"/>
      <c r="M27" s="1267"/>
      <c r="N27" s="420" t="str">
        <f t="shared" si="7"/>
        <v/>
      </c>
      <c r="O27" s="421" t="str">
        <f>IF(H27="","",IF(J27="","",IF(ADSL!J27=ADSL!$CU$12,"-",HLOOKUP(J27,ADSL!$CQ$12:$CT$13,2,FALSE))))</f>
        <v/>
      </c>
      <c r="P27" s="422" t="str">
        <f>IF(ADSL!H27="","",IF(ADSL!M27="","",HLOOKUP(ADSL!M27,$CQ$14:$CR$15,2,FALSE)))</f>
        <v/>
      </c>
      <c r="Q27" s="423" t="str">
        <f>IF(H27="","",IF(I27="","",HLOOKUP(ADSL!I27,$CQ$10:$CT$11,2,FALSE)))</f>
        <v/>
      </c>
      <c r="R27" s="339"/>
      <c r="S27" s="424"/>
      <c r="T27" s="332"/>
      <c r="AI27" s="332"/>
      <c r="AJ27" s="332"/>
      <c r="AK27" s="332"/>
      <c r="AL27" s="332"/>
      <c r="AM27" s="332"/>
      <c r="AN27" s="332"/>
      <c r="AO27" s="332"/>
      <c r="AP27" s="332"/>
      <c r="AQ27" s="332"/>
      <c r="AR27" s="332"/>
      <c r="AS27" s="332"/>
      <c r="AT27" s="332"/>
      <c r="AU27" s="332"/>
      <c r="AV27" s="332"/>
      <c r="AW27" s="332"/>
      <c r="AX27" s="332"/>
      <c r="CB27" s="438">
        <f t="shared" si="8"/>
        <v>2</v>
      </c>
      <c r="CC27" s="439">
        <f t="shared" si="9"/>
        <v>1</v>
      </c>
      <c r="CD27" s="440">
        <f t="shared" si="10"/>
        <v>1</v>
      </c>
      <c r="CE27" s="438">
        <f t="shared" si="11"/>
        <v>1</v>
      </c>
      <c r="CF27" s="441">
        <f t="shared" si="12"/>
        <v>1</v>
      </c>
      <c r="CG27" s="442">
        <f t="shared" si="13"/>
        <v>1</v>
      </c>
      <c r="CH27" s="443">
        <f t="shared" si="14"/>
        <v>1</v>
      </c>
      <c r="CI27" s="438">
        <f t="shared" si="15"/>
        <v>1</v>
      </c>
      <c r="CJ27" s="443">
        <f t="shared" si="16"/>
        <v>1</v>
      </c>
      <c r="CK27" s="444">
        <f t="shared" si="17"/>
        <v>1</v>
      </c>
      <c r="CL27" s="445">
        <f t="shared" si="18"/>
        <v>1</v>
      </c>
      <c r="CM27" s="325">
        <f t="shared" si="19"/>
        <v>0</v>
      </c>
      <c r="CN27" s="446"/>
      <c r="CO27" s="332"/>
    </row>
    <row r="28" spans="2:100" ht="3" customHeight="1" x14ac:dyDescent="0.2">
      <c r="B28" s="331"/>
      <c r="C28" s="334"/>
      <c r="D28" s="334"/>
      <c r="E28" s="334"/>
      <c r="F28" s="334"/>
      <c r="G28" s="1268"/>
      <c r="H28" s="334"/>
      <c r="I28" s="334"/>
      <c r="J28" s="334"/>
      <c r="K28" s="334"/>
      <c r="L28" s="334"/>
      <c r="M28" s="334"/>
      <c r="N28" s="334"/>
      <c r="O28" s="334"/>
      <c r="P28" s="334"/>
      <c r="Q28" s="334"/>
      <c r="R28" s="339"/>
      <c r="S28" s="331"/>
      <c r="T28" s="332"/>
      <c r="AI28" s="332"/>
      <c r="AJ28" s="332"/>
      <c r="AK28" s="332"/>
      <c r="AL28" s="332"/>
      <c r="AM28" s="332"/>
      <c r="AN28" s="332"/>
      <c r="AO28" s="332"/>
      <c r="AP28" s="332"/>
      <c r="AQ28" s="332"/>
      <c r="AR28" s="332"/>
      <c r="AS28" s="332"/>
      <c r="AT28" s="332"/>
      <c r="AU28" s="332"/>
      <c r="AV28" s="332"/>
      <c r="AW28" s="332"/>
      <c r="AX28" s="332"/>
      <c r="CB28" s="438">
        <f t="shared" si="8"/>
        <v>2</v>
      </c>
      <c r="CC28" s="439">
        <f t="shared" si="9"/>
        <v>1</v>
      </c>
      <c r="CD28" s="440">
        <f t="shared" si="10"/>
        <v>1</v>
      </c>
      <c r="CE28" s="438">
        <f t="shared" si="11"/>
        <v>1</v>
      </c>
      <c r="CF28" s="441">
        <f t="shared" si="12"/>
        <v>1</v>
      </c>
      <c r="CG28" s="442">
        <f t="shared" si="13"/>
        <v>1</v>
      </c>
      <c r="CH28" s="443">
        <f t="shared" si="14"/>
        <v>1</v>
      </c>
      <c r="CI28" s="438">
        <f t="shared" si="15"/>
        <v>1</v>
      </c>
      <c r="CJ28" s="443">
        <f t="shared" si="16"/>
        <v>1</v>
      </c>
      <c r="CK28" s="444">
        <f t="shared" si="17"/>
        <v>1</v>
      </c>
      <c r="CL28" s="445">
        <f t="shared" si="18"/>
        <v>1</v>
      </c>
      <c r="CM28" s="325">
        <f t="shared" si="19"/>
        <v>0</v>
      </c>
      <c r="CN28" s="446"/>
      <c r="CO28" s="332"/>
    </row>
    <row r="29" spans="2:100" ht="19.5" customHeight="1" x14ac:dyDescent="0.25">
      <c r="B29" s="331"/>
      <c r="C29" s="334"/>
      <c r="D29" s="334"/>
      <c r="E29" s="334"/>
      <c r="F29" s="334"/>
      <c r="G29" s="451"/>
      <c r="H29" s="451"/>
      <c r="I29" s="451"/>
      <c r="J29" s="451"/>
      <c r="K29" s="451"/>
      <c r="L29" s="451"/>
      <c r="M29" s="451"/>
      <c r="N29" s="357"/>
      <c r="O29" s="1289">
        <f>SUM(O18:O27)</f>
        <v>0</v>
      </c>
      <c r="P29" s="1289">
        <f>SUM(P18:P27)</f>
        <v>0</v>
      </c>
      <c r="Q29" s="1289">
        <f>SUM(Q18:Q27)</f>
        <v>0</v>
      </c>
      <c r="R29" s="339"/>
      <c r="S29" s="331"/>
      <c r="T29" s="332"/>
      <c r="AI29" s="332"/>
      <c r="AJ29" s="332"/>
      <c r="AK29" s="332"/>
      <c r="AL29" s="332"/>
      <c r="AM29" s="332"/>
      <c r="AN29" s="332"/>
      <c r="AO29" s="332"/>
      <c r="AP29" s="332"/>
      <c r="AQ29" s="332"/>
      <c r="AR29" s="332"/>
      <c r="AS29" s="332"/>
      <c r="AT29" s="332"/>
      <c r="AU29" s="332"/>
      <c r="AV29" s="332"/>
      <c r="AW29" s="332"/>
      <c r="AX29" s="332"/>
      <c r="CB29" s="438">
        <f t="shared" si="8"/>
        <v>2</v>
      </c>
      <c r="CC29" s="439">
        <f t="shared" si="9"/>
        <v>1</v>
      </c>
      <c r="CD29" s="440">
        <f t="shared" si="10"/>
        <v>1</v>
      </c>
      <c r="CE29" s="438">
        <f t="shared" si="11"/>
        <v>1</v>
      </c>
      <c r="CF29" s="441">
        <f t="shared" si="12"/>
        <v>1</v>
      </c>
      <c r="CG29" s="442">
        <f t="shared" si="13"/>
        <v>1</v>
      </c>
      <c r="CH29" s="443">
        <f t="shared" si="14"/>
        <v>1</v>
      </c>
      <c r="CI29" s="438">
        <f t="shared" si="15"/>
        <v>1</v>
      </c>
      <c r="CJ29" s="443">
        <f t="shared" si="16"/>
        <v>1</v>
      </c>
      <c r="CK29" s="444">
        <f t="shared" si="17"/>
        <v>1</v>
      </c>
      <c r="CL29" s="445">
        <f t="shared" si="18"/>
        <v>1</v>
      </c>
      <c r="CM29" s="325">
        <f t="shared" si="19"/>
        <v>0</v>
      </c>
      <c r="CN29" s="446"/>
      <c r="CO29" s="332"/>
    </row>
    <row r="30" spans="2:100" ht="4.5" customHeight="1" x14ac:dyDescent="0.25">
      <c r="B30" s="452"/>
      <c r="C30" s="453"/>
      <c r="D30" s="334"/>
      <c r="E30" s="334"/>
      <c r="F30" s="334"/>
      <c r="G30" s="334"/>
      <c r="H30" s="334"/>
      <c r="I30" s="334"/>
      <c r="J30" s="334"/>
      <c r="K30" s="334"/>
      <c r="L30" s="334"/>
      <c r="M30" s="334"/>
      <c r="N30" s="454"/>
      <c r="O30" s="357"/>
      <c r="P30" s="357"/>
      <c r="Q30" s="357"/>
      <c r="R30" s="339"/>
      <c r="S30" s="331"/>
      <c r="T30" s="332"/>
      <c r="AI30" s="332"/>
      <c r="AJ30" s="332"/>
      <c r="AK30" s="332"/>
      <c r="AL30" s="332"/>
      <c r="AM30" s="332"/>
      <c r="AN30" s="332"/>
      <c r="AO30" s="332"/>
      <c r="AP30" s="332"/>
      <c r="AQ30" s="332"/>
      <c r="AR30" s="332"/>
      <c r="AS30" s="332"/>
      <c r="AT30" s="332"/>
      <c r="AU30" s="332"/>
      <c r="AV30" s="332"/>
      <c r="AW30" s="332"/>
      <c r="AX30" s="332"/>
      <c r="CB30" s="438">
        <f t="shared" si="8"/>
        <v>2</v>
      </c>
      <c r="CC30" s="439">
        <f t="shared" si="9"/>
        <v>1</v>
      </c>
      <c r="CD30" s="440">
        <f t="shared" si="10"/>
        <v>1</v>
      </c>
      <c r="CE30" s="438">
        <f t="shared" si="11"/>
        <v>1</v>
      </c>
      <c r="CF30" s="441">
        <f t="shared" si="12"/>
        <v>1</v>
      </c>
      <c r="CG30" s="442">
        <f t="shared" si="13"/>
        <v>1</v>
      </c>
      <c r="CH30" s="443">
        <f t="shared" si="14"/>
        <v>1</v>
      </c>
      <c r="CI30" s="438">
        <f t="shared" si="15"/>
        <v>1</v>
      </c>
      <c r="CJ30" s="443">
        <f t="shared" si="16"/>
        <v>1</v>
      </c>
      <c r="CK30" s="444">
        <f t="shared" si="17"/>
        <v>1</v>
      </c>
      <c r="CL30" s="445">
        <f t="shared" si="18"/>
        <v>1</v>
      </c>
      <c r="CM30" s="325">
        <f t="shared" si="19"/>
        <v>0</v>
      </c>
      <c r="CN30" s="446"/>
      <c r="CO30" s="332"/>
    </row>
    <row r="31" spans="2:100" ht="22.5" customHeight="1" x14ac:dyDescent="0.25">
      <c r="B31" s="452"/>
      <c r="C31" s="453"/>
      <c r="D31" s="334"/>
      <c r="E31" s="334"/>
      <c r="F31" s="334"/>
      <c r="G31" s="455"/>
      <c r="H31" s="456"/>
      <c r="I31" s="456"/>
      <c r="J31" s="456"/>
      <c r="K31" s="456"/>
      <c r="L31" s="456"/>
      <c r="M31" s="455"/>
      <c r="N31" s="1286" t="s">
        <v>68</v>
      </c>
      <c r="O31" s="1287" t="s">
        <v>70</v>
      </c>
      <c r="P31" s="1290">
        <f>SUM(O29:P29)</f>
        <v>0</v>
      </c>
      <c r="Q31" s="457"/>
      <c r="R31" s="339"/>
      <c r="S31" s="331"/>
      <c r="T31" s="332"/>
      <c r="CN31" s="332"/>
      <c r="CO31" s="332"/>
    </row>
    <row r="32" spans="2:100" ht="22.5" customHeight="1" x14ac:dyDescent="0.25">
      <c r="B32" s="452"/>
      <c r="C32" s="453"/>
      <c r="D32" s="334"/>
      <c r="E32" s="334"/>
      <c r="F32" s="334"/>
      <c r="G32" s="457"/>
      <c r="H32" s="458"/>
      <c r="I32" s="458"/>
      <c r="J32" s="458"/>
      <c r="K32" s="458"/>
      <c r="L32" s="458"/>
      <c r="M32" s="457"/>
      <c r="N32" s="1288"/>
      <c r="O32" s="1287" t="s">
        <v>21</v>
      </c>
      <c r="Q32" s="1290">
        <f>Q29</f>
        <v>0</v>
      </c>
      <c r="R32" s="339"/>
      <c r="S32" s="331"/>
      <c r="T32" s="332"/>
      <c r="CN32" s="332"/>
      <c r="CO32" s="332"/>
    </row>
    <row r="33" spans="1:101" ht="27.75" customHeight="1" thickBot="1" x14ac:dyDescent="0.25">
      <c r="A33" s="339"/>
      <c r="B33" s="459"/>
      <c r="C33" s="460"/>
      <c r="D33" s="460"/>
      <c r="E33" s="460"/>
      <c r="F33" s="461"/>
      <c r="G33" s="460"/>
      <c r="H33" s="460"/>
      <c r="I33" s="460"/>
      <c r="J33" s="460"/>
      <c r="K33" s="460"/>
      <c r="L33" s="460"/>
      <c r="M33" s="460"/>
      <c r="N33" s="460"/>
      <c r="O33" s="460"/>
      <c r="P33" s="460"/>
      <c r="Q33" s="460"/>
      <c r="R33" s="462"/>
      <c r="S33" s="331"/>
      <c r="T33" s="332"/>
      <c r="AW33" s="463"/>
    </row>
    <row r="34" spans="1:101" ht="19.5" customHeight="1" thickTop="1" x14ac:dyDescent="0.2">
      <c r="B34" s="464"/>
      <c r="C34" s="464"/>
      <c r="G34" s="465"/>
      <c r="H34" s="466"/>
      <c r="I34" s="466"/>
      <c r="J34" s="466"/>
      <c r="K34" s="466"/>
      <c r="L34" s="466"/>
      <c r="M34" s="465"/>
      <c r="N34" s="467"/>
      <c r="O34" s="334"/>
      <c r="P34" s="334"/>
      <c r="Q34" s="334"/>
      <c r="AW34" s="468"/>
      <c r="AY34" s="469"/>
      <c r="BD34" s="469"/>
      <c r="CD34" s="470"/>
      <c r="CE34" s="471"/>
      <c r="CF34" s="472" t="s">
        <v>66</v>
      </c>
      <c r="CG34" s="473"/>
      <c r="CH34" s="474" t="s">
        <v>89</v>
      </c>
      <c r="CI34" s="474" t="s">
        <v>91</v>
      </c>
      <c r="CJ34" s="471"/>
    </row>
    <row r="35" spans="1:101" ht="13.5" hidden="1" thickBot="1" x14ac:dyDescent="0.25">
      <c r="AW35" s="468"/>
      <c r="AY35" s="469"/>
      <c r="BD35" s="469"/>
      <c r="CB35" s="325">
        <f t="shared" ref="CB35:CB44" si="20">IF(F41="",1,2)</f>
        <v>1</v>
      </c>
      <c r="CD35" s="475">
        <f t="shared" ref="CD35:CD44" si="21">IF(J41="",1,2)</f>
        <v>1</v>
      </c>
      <c r="CE35" s="476"/>
      <c r="CF35" s="477">
        <f t="shared" ref="CF35:CF44" si="22">IF(F41="",1,2)</f>
        <v>1</v>
      </c>
      <c r="CG35" s="478"/>
      <c r="CH35" s="479">
        <f t="shared" ref="CH35:CH44" si="23">IF(H41="",1,2)</f>
        <v>1</v>
      </c>
      <c r="CI35" s="479">
        <f t="shared" ref="CI35:CI44" si="24">IF(I41="",1,2)</f>
        <v>1</v>
      </c>
      <c r="CJ35" s="476"/>
    </row>
    <row r="36" spans="1:101" ht="9" hidden="1" customHeight="1" thickTop="1" x14ac:dyDescent="0.2">
      <c r="B36" s="480"/>
      <c r="C36" s="481"/>
      <c r="D36" s="481"/>
      <c r="E36" s="481"/>
      <c r="F36" s="481"/>
      <c r="G36" s="481"/>
      <c r="H36" s="481"/>
      <c r="I36" s="481"/>
      <c r="J36" s="481"/>
      <c r="K36" s="481"/>
      <c r="L36" s="481"/>
      <c r="M36" s="481"/>
      <c r="N36" s="481"/>
      <c r="O36" s="482"/>
      <c r="P36" s="481"/>
      <c r="Q36" s="482"/>
      <c r="R36" s="483"/>
      <c r="AW36" s="468"/>
      <c r="AY36" s="469"/>
      <c r="BD36" s="469"/>
      <c r="BO36" s="484"/>
      <c r="CB36" s="325">
        <f t="shared" si="20"/>
        <v>1</v>
      </c>
      <c r="CD36" s="475">
        <f t="shared" si="21"/>
        <v>1</v>
      </c>
      <c r="CE36" s="476"/>
      <c r="CF36" s="477">
        <f t="shared" si="22"/>
        <v>1</v>
      </c>
      <c r="CG36" s="478"/>
      <c r="CH36" s="479">
        <f t="shared" si="23"/>
        <v>1</v>
      </c>
      <c r="CI36" s="479">
        <f t="shared" si="24"/>
        <v>1</v>
      </c>
      <c r="CJ36" s="476"/>
    </row>
    <row r="37" spans="1:101" ht="9" hidden="1" customHeight="1" x14ac:dyDescent="0.2">
      <c r="B37" s="485"/>
      <c r="C37" s="486"/>
      <c r="D37" s="486"/>
      <c r="E37" s="486"/>
      <c r="F37" s="486"/>
      <c r="G37" s="486"/>
      <c r="H37" s="486"/>
      <c r="I37" s="486"/>
      <c r="J37" s="486"/>
      <c r="K37" s="486"/>
      <c r="L37" s="486"/>
      <c r="M37" s="486"/>
      <c r="N37" s="486"/>
      <c r="O37" s="487"/>
      <c r="P37" s="486"/>
      <c r="Q37" s="487"/>
      <c r="R37" s="488"/>
      <c r="AW37" s="468"/>
      <c r="AY37" s="469"/>
      <c r="BD37" s="469"/>
      <c r="CB37" s="325">
        <f t="shared" si="20"/>
        <v>1</v>
      </c>
      <c r="CD37" s="475">
        <f t="shared" si="21"/>
        <v>1</v>
      </c>
      <c r="CE37" s="476"/>
      <c r="CF37" s="477">
        <f t="shared" si="22"/>
        <v>1</v>
      </c>
      <c r="CG37" s="478"/>
      <c r="CH37" s="479">
        <f t="shared" si="23"/>
        <v>1</v>
      </c>
      <c r="CI37" s="479">
        <f t="shared" si="24"/>
        <v>1</v>
      </c>
      <c r="CJ37" s="476"/>
      <c r="CK37" s="489"/>
    </row>
    <row r="38" spans="1:101" ht="21.75" hidden="1" customHeight="1" x14ac:dyDescent="0.2">
      <c r="B38" s="485"/>
      <c r="C38" s="490" t="s">
        <v>253</v>
      </c>
      <c r="D38" s="491"/>
      <c r="E38" s="491"/>
      <c r="F38" s="491"/>
      <c r="G38" s="491"/>
      <c r="H38" s="491"/>
      <c r="I38" s="491"/>
      <c r="J38" s="491"/>
      <c r="K38" s="491"/>
      <c r="L38" s="491"/>
      <c r="M38" s="491"/>
      <c r="N38" s="491"/>
      <c r="O38" s="491"/>
      <c r="P38" s="491"/>
      <c r="Q38" s="492"/>
      <c r="R38" s="488"/>
      <c r="AW38" s="468"/>
      <c r="AY38" s="469"/>
      <c r="BD38" s="469"/>
      <c r="CB38" s="325">
        <f t="shared" si="20"/>
        <v>1</v>
      </c>
      <c r="CD38" s="475">
        <f t="shared" si="21"/>
        <v>1</v>
      </c>
      <c r="CE38" s="476"/>
      <c r="CF38" s="477">
        <f t="shared" si="22"/>
        <v>1</v>
      </c>
      <c r="CG38" s="478"/>
      <c r="CH38" s="479">
        <f t="shared" si="23"/>
        <v>1</v>
      </c>
      <c r="CI38" s="479">
        <f t="shared" si="24"/>
        <v>1</v>
      </c>
      <c r="CJ38" s="476"/>
    </row>
    <row r="39" spans="1:101" ht="30" hidden="1" customHeight="1" x14ac:dyDescent="0.25">
      <c r="B39" s="485"/>
      <c r="C39" s="493"/>
      <c r="D39" s="493"/>
      <c r="E39" s="493"/>
      <c r="F39" s="493"/>
      <c r="G39" s="493"/>
      <c r="H39" s="494"/>
      <c r="I39" s="494"/>
      <c r="J39" s="494"/>
      <c r="K39" s="494"/>
      <c r="L39" s="494"/>
      <c r="M39" s="494"/>
      <c r="N39" s="494"/>
      <c r="O39" s="493"/>
      <c r="P39" s="493"/>
      <c r="Q39" s="493"/>
      <c r="R39" s="488"/>
      <c r="AW39" s="468"/>
      <c r="AY39" s="469"/>
      <c r="BD39" s="469"/>
      <c r="CB39" s="325">
        <f t="shared" si="20"/>
        <v>1</v>
      </c>
      <c r="CC39" s="489"/>
      <c r="CD39" s="475">
        <f t="shared" si="21"/>
        <v>1</v>
      </c>
      <c r="CE39" s="476"/>
      <c r="CF39" s="477">
        <f t="shared" si="22"/>
        <v>1</v>
      </c>
      <c r="CG39" s="478"/>
      <c r="CH39" s="479">
        <f t="shared" si="23"/>
        <v>1</v>
      </c>
      <c r="CI39" s="479">
        <f t="shared" si="24"/>
        <v>1</v>
      </c>
      <c r="CJ39" s="476"/>
    </row>
    <row r="40" spans="1:101" s="489" customFormat="1" ht="39.75" hidden="1" customHeight="1" x14ac:dyDescent="0.2">
      <c r="B40" s="495"/>
      <c r="C40" s="496" t="s">
        <v>220</v>
      </c>
      <c r="D40" s="497" t="s">
        <v>65</v>
      </c>
      <c r="E40" s="498" t="s">
        <v>88</v>
      </c>
      <c r="F40" s="499" t="s">
        <v>66</v>
      </c>
      <c r="G40" s="500"/>
      <c r="H40" s="496" t="s">
        <v>89</v>
      </c>
      <c r="I40" s="496" t="s">
        <v>91</v>
      </c>
      <c r="J40" s="496" t="s">
        <v>134</v>
      </c>
      <c r="K40" s="497" t="s">
        <v>158</v>
      </c>
      <c r="L40" s="501" t="s">
        <v>159</v>
      </c>
      <c r="M40" s="502" t="s">
        <v>152</v>
      </c>
      <c r="N40" s="499" t="s">
        <v>219</v>
      </c>
      <c r="O40" s="500"/>
      <c r="P40" s="496" t="s">
        <v>145</v>
      </c>
      <c r="Q40" s="503" t="s">
        <v>172</v>
      </c>
      <c r="R40" s="504"/>
      <c r="AW40" s="468"/>
      <c r="AY40" s="469"/>
      <c r="BD40" s="469"/>
      <c r="BO40" s="325"/>
      <c r="CA40" s="325"/>
      <c r="CB40" s="325">
        <f t="shared" si="20"/>
        <v>1</v>
      </c>
      <c r="CC40" s="325"/>
      <c r="CD40" s="475">
        <f t="shared" si="21"/>
        <v>1</v>
      </c>
      <c r="CE40" s="476"/>
      <c r="CF40" s="477">
        <f t="shared" si="22"/>
        <v>1</v>
      </c>
      <c r="CG40" s="478"/>
      <c r="CH40" s="479">
        <f t="shared" si="23"/>
        <v>1</v>
      </c>
      <c r="CI40" s="479">
        <f t="shared" si="24"/>
        <v>1</v>
      </c>
      <c r="CJ40" s="476"/>
      <c r="CK40" s="325"/>
      <c r="CL40" s="325"/>
      <c r="CM40" s="325"/>
      <c r="CN40" s="325"/>
      <c r="CO40" s="325"/>
      <c r="CP40" s="325"/>
      <c r="CQ40" s="325"/>
      <c r="CR40" s="325"/>
      <c r="CS40" s="325"/>
      <c r="CT40" s="325"/>
      <c r="CU40" s="325"/>
      <c r="CV40" s="325"/>
      <c r="CW40" s="325"/>
    </row>
    <row r="41" spans="1:101" ht="49.5" hidden="1" customHeight="1" x14ac:dyDescent="0.2">
      <c r="B41" s="485"/>
      <c r="C41" s="505">
        <f>C18</f>
        <v>1</v>
      </c>
      <c r="D41" s="506"/>
      <c r="E41" s="507"/>
      <c r="F41" s="1269" t="str">
        <f t="shared" ref="F41:F50" si="25">IF(I18="","",I18)</f>
        <v/>
      </c>
      <c r="G41" s="1270"/>
      <c r="H41" s="510"/>
      <c r="I41" s="510"/>
      <c r="J41" s="511"/>
      <c r="K41" s="512"/>
      <c r="L41" s="513"/>
      <c r="M41" s="514"/>
      <c r="N41" s="515"/>
      <c r="O41" s="516"/>
      <c r="P41" s="517"/>
      <c r="Q41" s="518"/>
      <c r="R41" s="488"/>
      <c r="AW41" s="468"/>
      <c r="AY41" s="469"/>
      <c r="BD41" s="469"/>
      <c r="CB41" s="325">
        <f t="shared" si="20"/>
        <v>1</v>
      </c>
      <c r="CD41" s="475">
        <f t="shared" si="21"/>
        <v>1</v>
      </c>
      <c r="CE41" s="476"/>
      <c r="CF41" s="477">
        <f t="shared" si="22"/>
        <v>1</v>
      </c>
      <c r="CG41" s="478"/>
      <c r="CH41" s="479">
        <f t="shared" si="23"/>
        <v>1</v>
      </c>
      <c r="CI41" s="479">
        <f t="shared" si="24"/>
        <v>1</v>
      </c>
      <c r="CJ41" s="476"/>
      <c r="CK41" s="476"/>
      <c r="CW41" s="489"/>
    </row>
    <row r="42" spans="1:101" ht="49.5" hidden="1" customHeight="1" x14ac:dyDescent="0.2">
      <c r="B42" s="485"/>
      <c r="C42" s="505">
        <f t="shared" ref="C42:C50" si="26">C19</f>
        <v>2</v>
      </c>
      <c r="D42" s="506"/>
      <c r="E42" s="507"/>
      <c r="F42" s="1269" t="str">
        <f t="shared" si="25"/>
        <v/>
      </c>
      <c r="G42" s="1270"/>
      <c r="H42" s="510"/>
      <c r="I42" s="510"/>
      <c r="J42" s="511"/>
      <c r="K42" s="512"/>
      <c r="L42" s="513"/>
      <c r="M42" s="514"/>
      <c r="N42" s="515"/>
      <c r="O42" s="516"/>
      <c r="P42" s="517"/>
      <c r="Q42" s="518"/>
      <c r="R42" s="488"/>
      <c r="AW42" s="468"/>
      <c r="AY42" s="469"/>
      <c r="BD42" s="469"/>
      <c r="CB42" s="325">
        <f t="shared" si="20"/>
        <v>1</v>
      </c>
      <c r="CD42" s="475">
        <f t="shared" si="21"/>
        <v>1</v>
      </c>
      <c r="CE42" s="476"/>
      <c r="CF42" s="477">
        <f t="shared" si="22"/>
        <v>1</v>
      </c>
      <c r="CG42" s="478"/>
      <c r="CH42" s="479">
        <f t="shared" si="23"/>
        <v>1</v>
      </c>
      <c r="CI42" s="479">
        <f t="shared" si="24"/>
        <v>1</v>
      </c>
      <c r="CJ42" s="476"/>
      <c r="CK42" s="476"/>
      <c r="CR42" s="489"/>
      <c r="CS42" s="489"/>
      <c r="CT42" s="489"/>
      <c r="CU42" s="489"/>
      <c r="CV42" s="489"/>
    </row>
    <row r="43" spans="1:101" ht="49.5" hidden="1" customHeight="1" x14ac:dyDescent="0.2">
      <c r="B43" s="485"/>
      <c r="C43" s="505">
        <f t="shared" si="26"/>
        <v>3</v>
      </c>
      <c r="D43" s="506"/>
      <c r="E43" s="507"/>
      <c r="F43" s="1269" t="str">
        <f t="shared" si="25"/>
        <v/>
      </c>
      <c r="G43" s="1270"/>
      <c r="H43" s="510"/>
      <c r="I43" s="510"/>
      <c r="J43" s="511"/>
      <c r="K43" s="512"/>
      <c r="L43" s="513"/>
      <c r="M43" s="514"/>
      <c r="N43" s="515"/>
      <c r="O43" s="516"/>
      <c r="P43" s="517"/>
      <c r="Q43" s="518"/>
      <c r="R43" s="488"/>
      <c r="AW43" s="468"/>
      <c r="AY43" s="469"/>
      <c r="BD43" s="469"/>
      <c r="CB43" s="325">
        <f t="shared" si="20"/>
        <v>1</v>
      </c>
      <c r="CD43" s="475">
        <f t="shared" si="21"/>
        <v>1</v>
      </c>
      <c r="CE43" s="476"/>
      <c r="CF43" s="477">
        <f t="shared" si="22"/>
        <v>1</v>
      </c>
      <c r="CG43" s="478"/>
      <c r="CH43" s="479">
        <f t="shared" si="23"/>
        <v>1</v>
      </c>
      <c r="CI43" s="479">
        <f t="shared" si="24"/>
        <v>1</v>
      </c>
      <c r="CJ43" s="476"/>
      <c r="CK43" s="476"/>
    </row>
    <row r="44" spans="1:101" ht="49.5" hidden="1" customHeight="1" thickBot="1" x14ac:dyDescent="0.25">
      <c r="B44" s="485"/>
      <c r="C44" s="505">
        <f t="shared" si="26"/>
        <v>4</v>
      </c>
      <c r="D44" s="506"/>
      <c r="E44" s="507"/>
      <c r="F44" s="1269" t="str">
        <f t="shared" si="25"/>
        <v/>
      </c>
      <c r="G44" s="1270"/>
      <c r="H44" s="510"/>
      <c r="I44" s="510"/>
      <c r="J44" s="511"/>
      <c r="K44" s="512"/>
      <c r="L44" s="513"/>
      <c r="M44" s="514"/>
      <c r="N44" s="515"/>
      <c r="O44" s="516"/>
      <c r="P44" s="517"/>
      <c r="Q44" s="518"/>
      <c r="R44" s="488"/>
      <c r="CB44" s="325">
        <f t="shared" si="20"/>
        <v>1</v>
      </c>
      <c r="CD44" s="475">
        <f t="shared" si="21"/>
        <v>1</v>
      </c>
      <c r="CE44" s="476"/>
      <c r="CF44" s="477">
        <f t="shared" si="22"/>
        <v>1</v>
      </c>
      <c r="CG44" s="478"/>
      <c r="CH44" s="479">
        <f t="shared" si="23"/>
        <v>1</v>
      </c>
      <c r="CI44" s="479">
        <f t="shared" si="24"/>
        <v>1</v>
      </c>
      <c r="CJ44" s="476"/>
      <c r="CK44" s="519">
        <f>SUM(CF35:CI44)</f>
        <v>30</v>
      </c>
    </row>
    <row r="45" spans="1:101" ht="49.5" hidden="1" customHeight="1" x14ac:dyDescent="0.2">
      <c r="B45" s="485"/>
      <c r="C45" s="505">
        <f t="shared" si="26"/>
        <v>5</v>
      </c>
      <c r="D45" s="506"/>
      <c r="E45" s="507"/>
      <c r="F45" s="1269" t="str">
        <f t="shared" si="25"/>
        <v/>
      </c>
      <c r="G45" s="1270"/>
      <c r="H45" s="510"/>
      <c r="I45" s="510"/>
      <c r="J45" s="511"/>
      <c r="K45" s="512"/>
      <c r="L45" s="513"/>
      <c r="M45" s="514"/>
      <c r="N45" s="515"/>
      <c r="O45" s="516"/>
      <c r="P45" s="517"/>
      <c r="Q45" s="518"/>
      <c r="R45" s="488"/>
      <c r="CB45" s="347" t="s">
        <v>215</v>
      </c>
      <c r="CC45" s="348"/>
      <c r="CD45" s="348"/>
      <c r="CE45" s="348"/>
      <c r="CF45" s="349"/>
    </row>
    <row r="46" spans="1:101" ht="49.5" hidden="1" customHeight="1" x14ac:dyDescent="0.2">
      <c r="B46" s="485"/>
      <c r="C46" s="505">
        <f t="shared" si="26"/>
        <v>6</v>
      </c>
      <c r="D46" s="506"/>
      <c r="E46" s="507"/>
      <c r="F46" s="1269" t="str">
        <f t="shared" si="25"/>
        <v/>
      </c>
      <c r="G46" s="1270"/>
      <c r="H46" s="510"/>
      <c r="I46" s="510"/>
      <c r="J46" s="511"/>
      <c r="K46" s="512"/>
      <c r="L46" s="513"/>
      <c r="M46" s="514"/>
      <c r="N46" s="515"/>
      <c r="O46" s="516"/>
      <c r="P46" s="517"/>
      <c r="Q46" s="518"/>
      <c r="R46" s="488"/>
      <c r="CB46" s="520">
        <f>WORKDAY(E7,15)</f>
        <v>20</v>
      </c>
    </row>
    <row r="47" spans="1:101" ht="49.5" hidden="1" customHeight="1" x14ac:dyDescent="0.25">
      <c r="B47" s="485"/>
      <c r="C47" s="505">
        <f t="shared" si="26"/>
        <v>7</v>
      </c>
      <c r="D47" s="506"/>
      <c r="E47" s="507"/>
      <c r="F47" s="1269" t="str">
        <f t="shared" si="25"/>
        <v/>
      </c>
      <c r="G47" s="1270"/>
      <c r="H47" s="510"/>
      <c r="I47" s="510"/>
      <c r="J47" s="511"/>
      <c r="K47" s="512"/>
      <c r="L47" s="513"/>
      <c r="M47" s="514"/>
      <c r="N47" s="515"/>
      <c r="O47" s="516"/>
      <c r="P47" s="517"/>
      <c r="Q47" s="518"/>
      <c r="R47" s="488"/>
      <c r="CB47" s="521" t="s">
        <v>183</v>
      </c>
      <c r="CC47" s="522"/>
      <c r="CD47" s="522"/>
      <c r="CE47" s="522"/>
      <c r="CF47" s="522"/>
      <c r="CG47" s="522"/>
      <c r="CH47" s="522"/>
      <c r="CI47" s="522"/>
      <c r="CJ47" s="522"/>
      <c r="CK47" s="523"/>
    </row>
    <row r="48" spans="1:101" ht="49.5" hidden="1" customHeight="1" x14ac:dyDescent="0.25">
      <c r="B48" s="485"/>
      <c r="C48" s="505">
        <f t="shared" si="26"/>
        <v>8</v>
      </c>
      <c r="D48" s="506"/>
      <c r="E48" s="507"/>
      <c r="F48" s="1269" t="str">
        <f t="shared" si="25"/>
        <v/>
      </c>
      <c r="G48" s="1270"/>
      <c r="H48" s="510"/>
      <c r="I48" s="510"/>
      <c r="J48" s="511"/>
      <c r="K48" s="512"/>
      <c r="L48" s="513"/>
      <c r="M48" s="514"/>
      <c r="N48" s="515"/>
      <c r="O48" s="516"/>
      <c r="P48" s="517"/>
      <c r="Q48" s="518"/>
      <c r="R48" s="488"/>
      <c r="CB48" s="341"/>
      <c r="CC48" s="524" t="s">
        <v>174</v>
      </c>
      <c r="CD48" s="525"/>
      <c r="CE48" s="526"/>
      <c r="CF48" s="527" t="s">
        <v>184</v>
      </c>
      <c r="CG48" s="528"/>
      <c r="CH48" s="529"/>
      <c r="CI48" s="527" t="s">
        <v>184</v>
      </c>
      <c r="CJ48" s="528"/>
      <c r="CK48" s="529"/>
    </row>
    <row r="49" spans="2:89" ht="49.5" hidden="1" customHeight="1" x14ac:dyDescent="0.25">
      <c r="B49" s="485"/>
      <c r="C49" s="505">
        <f t="shared" si="26"/>
        <v>9</v>
      </c>
      <c r="D49" s="506"/>
      <c r="E49" s="507"/>
      <c r="F49" s="1269" t="str">
        <f t="shared" si="25"/>
        <v/>
      </c>
      <c r="G49" s="1270"/>
      <c r="H49" s="510"/>
      <c r="I49" s="510"/>
      <c r="J49" s="511"/>
      <c r="K49" s="512"/>
      <c r="L49" s="513"/>
      <c r="M49" s="514"/>
      <c r="N49" s="515"/>
      <c r="O49" s="516"/>
      <c r="P49" s="517"/>
      <c r="Q49" s="518"/>
      <c r="R49" s="488"/>
      <c r="CB49" s="341"/>
      <c r="CC49" s="530" t="s">
        <v>169</v>
      </c>
      <c r="CD49" s="530" t="s">
        <v>170</v>
      </c>
      <c r="CE49" s="530" t="s">
        <v>171</v>
      </c>
      <c r="CF49" s="530" t="s">
        <v>169</v>
      </c>
      <c r="CG49" s="530" t="s">
        <v>170</v>
      </c>
      <c r="CH49" s="530" t="s">
        <v>171</v>
      </c>
      <c r="CI49" s="530" t="s">
        <v>169</v>
      </c>
      <c r="CJ49" s="530" t="s">
        <v>170</v>
      </c>
      <c r="CK49" s="530" t="s">
        <v>171</v>
      </c>
    </row>
    <row r="50" spans="2:89" ht="49.5" hidden="1" customHeight="1" x14ac:dyDescent="0.2">
      <c r="B50" s="485"/>
      <c r="C50" s="505">
        <f t="shared" si="26"/>
        <v>10</v>
      </c>
      <c r="D50" s="506"/>
      <c r="E50" s="507"/>
      <c r="F50" s="1269" t="str">
        <f t="shared" si="25"/>
        <v/>
      </c>
      <c r="G50" s="1270"/>
      <c r="H50" s="510"/>
      <c r="I50" s="510"/>
      <c r="J50" s="511"/>
      <c r="K50" s="512"/>
      <c r="L50" s="513"/>
      <c r="M50" s="514"/>
      <c r="N50" s="515"/>
      <c r="O50" s="516"/>
      <c r="P50" s="517"/>
      <c r="Q50" s="518"/>
      <c r="R50" s="488"/>
      <c r="CB50" s="531">
        <v>1</v>
      </c>
      <c r="CC50" s="532" t="str">
        <f t="shared" ref="CC50:CC59" si="27">IF(Q41=$CQ$20,C41,"")</f>
        <v/>
      </c>
      <c r="CD50" s="532" t="str">
        <f t="shared" ref="CD50:CD59" si="28">IF(Q41=$CR$20,C41,"")</f>
        <v/>
      </c>
      <c r="CE50" s="532" t="str">
        <f t="shared" ref="CE50:CE59" si="29">IF(Q41=$CS$20,C41,"")</f>
        <v/>
      </c>
      <c r="CF50" s="532" t="e">
        <f t="array" ref="CF50">INDEX($CC$50:$CC$59,SMALL(IF(LEN(TRIM($CC$50:$CC$59)),ROW($CC$50:$CC$59)-MIN(ROW($CC$50:$CC$59))+1,""),ROW(A1)))</f>
        <v>#NUM!</v>
      </c>
      <c r="CG50" s="532" t="e">
        <f t="array" ref="CG50">INDEX($CD$50:$CD$59,SMALL(IF(LEN(TRIM($CD$50:$CD$59)),ROW($CD$50:$CD$59)-MIN(ROW($CD$50:$CD$59))+1,""),ROW(A1)))</f>
        <v>#NUM!</v>
      </c>
      <c r="CH50" s="532" t="e">
        <f t="array" ref="CH50">INDEX($CE$50:$CE$59,SMALL(IF(LEN(TRIM($CE$50:$CE$59)),ROW($CE$50:$CE$59)-MIN(ROW($CE$50:$CE$59))+1,""),ROW(A1)))</f>
        <v>#NUM!</v>
      </c>
      <c r="CI50" s="532" t="str">
        <f t="shared" ref="CI50:CK59" si="30">IFERROR(CF50,"")</f>
        <v/>
      </c>
      <c r="CJ50" s="532" t="str">
        <f t="shared" si="30"/>
        <v/>
      </c>
      <c r="CK50" s="532" t="str">
        <f t="shared" si="30"/>
        <v/>
      </c>
    </row>
    <row r="51" spans="2:89" ht="15" hidden="1" thickBot="1" x14ac:dyDescent="0.25">
      <c r="B51" s="533"/>
      <c r="C51" s="534"/>
      <c r="D51" s="534"/>
      <c r="E51" s="534"/>
      <c r="F51" s="534"/>
      <c r="G51" s="534"/>
      <c r="H51" s="534"/>
      <c r="I51" s="534"/>
      <c r="J51" s="534"/>
      <c r="K51" s="534"/>
      <c r="L51" s="534"/>
      <c r="M51" s="534"/>
      <c r="N51" s="534"/>
      <c r="O51" s="535"/>
      <c r="P51" s="534"/>
      <c r="Q51" s="535"/>
      <c r="R51" s="536"/>
      <c r="CB51" s="531">
        <v>2</v>
      </c>
      <c r="CC51" s="532" t="str">
        <f t="shared" si="27"/>
        <v/>
      </c>
      <c r="CD51" s="532" t="str">
        <f t="shared" si="28"/>
        <v/>
      </c>
      <c r="CE51" s="532" t="str">
        <f t="shared" si="29"/>
        <v/>
      </c>
      <c r="CF51" s="532" t="e">
        <f t="array" ref="CF51">INDEX($CC$50:$CC$59,SMALL(IF(LEN(TRIM($CC$50:$CC$59)),ROW($CC$50:$CC$59)-MIN(ROW($CC$50:$CC$59))+1,""),ROW(A2)))</f>
        <v>#NUM!</v>
      </c>
      <c r="CG51" s="532" t="e">
        <f t="array" ref="CG51">INDEX($CD$50:$CD$59,SMALL(IF(LEN(TRIM($CD$50:$CD$59)),ROW($CD$50:$CD$59)-MIN(ROW($CD$50:$CD$59))+1,""),ROW(A2)))</f>
        <v>#NUM!</v>
      </c>
      <c r="CH51" s="532" t="e">
        <f t="array" ref="CH51">INDEX($CE$50:$CE$59,SMALL(IF(LEN(TRIM($CE$50:$CE$59)),ROW($CE$50:$CE$59)-MIN(ROW($CE$50:$CE$59))+1,""),ROW(A2)))</f>
        <v>#NUM!</v>
      </c>
      <c r="CI51" s="532" t="str">
        <f t="shared" si="30"/>
        <v/>
      </c>
      <c r="CJ51" s="532" t="str">
        <f t="shared" si="30"/>
        <v/>
      </c>
      <c r="CK51" s="532" t="str">
        <f t="shared" si="30"/>
        <v/>
      </c>
    </row>
    <row r="52" spans="2:89" ht="15" hidden="1" thickTop="1" x14ac:dyDescent="0.2">
      <c r="CB52" s="531">
        <v>3</v>
      </c>
      <c r="CC52" s="532" t="str">
        <f t="shared" si="27"/>
        <v/>
      </c>
      <c r="CD52" s="532" t="str">
        <f t="shared" si="28"/>
        <v/>
      </c>
      <c r="CE52" s="532" t="str">
        <f t="shared" si="29"/>
        <v/>
      </c>
      <c r="CF52" s="532" t="e">
        <f t="array" ref="CF52">INDEX($CC$50:$CC$59,SMALL(IF(LEN(TRIM($CC$50:$CC$59)),ROW($CC$50:$CC$59)-MIN(ROW($CC$50:$CC$59))+1,""),ROW(A3)))</f>
        <v>#NUM!</v>
      </c>
      <c r="CG52" s="532" t="e">
        <f t="array" ref="CG52">INDEX($CD$50:$CD$59,SMALL(IF(LEN(TRIM($CD$50:$CD$59)),ROW($CD$50:$CD$59)-MIN(ROW($CD$50:$CD$59))+1,""),ROW(A3)))</f>
        <v>#NUM!</v>
      </c>
      <c r="CH52" s="532" t="e">
        <f t="array" ref="CH52">INDEX($CE$50:$CE$59,SMALL(IF(LEN(TRIM($CE$50:$CE$59)),ROW($CE$50:$CE$59)-MIN(ROW($CE$50:$CE$59))+1,""),ROW(A3)))</f>
        <v>#NUM!</v>
      </c>
      <c r="CI52" s="532" t="str">
        <f t="shared" si="30"/>
        <v/>
      </c>
      <c r="CJ52" s="532" t="str">
        <f t="shared" si="30"/>
        <v/>
      </c>
      <c r="CK52" s="532" t="str">
        <f t="shared" si="30"/>
        <v/>
      </c>
    </row>
    <row r="53" spans="2:89" ht="14.25" hidden="1" x14ac:dyDescent="0.2">
      <c r="CB53" s="531">
        <v>4</v>
      </c>
      <c r="CC53" s="532" t="str">
        <f t="shared" si="27"/>
        <v/>
      </c>
      <c r="CD53" s="532" t="str">
        <f t="shared" si="28"/>
        <v/>
      </c>
      <c r="CE53" s="532" t="str">
        <f t="shared" si="29"/>
        <v/>
      </c>
      <c r="CF53" s="532" t="e">
        <f t="array" ref="CF53">INDEX($CC$50:$CC$59,SMALL(IF(LEN(TRIM($CC$50:$CC$59)),ROW($CC$50:$CC$59)-MIN(ROW($CC$50:$CC$59))+1,""),ROW(A4)))</f>
        <v>#NUM!</v>
      </c>
      <c r="CG53" s="532" t="e">
        <f t="array" ref="CG53">INDEX($CD$50:$CD$59,SMALL(IF(LEN(TRIM($CD$50:$CD$59)),ROW($CD$50:$CD$59)-MIN(ROW($CD$50:$CD$59))+1,""),ROW(A4)))</f>
        <v>#NUM!</v>
      </c>
      <c r="CH53" s="532" t="e">
        <f t="array" ref="CH53">INDEX($CE$50:$CE$59,SMALL(IF(LEN(TRIM($CE$50:$CE$59)),ROW($CE$50:$CE$59)-MIN(ROW($CE$50:$CE$59))+1,""),ROW(A4)))</f>
        <v>#NUM!</v>
      </c>
      <c r="CI53" s="532" t="str">
        <f t="shared" si="30"/>
        <v/>
      </c>
      <c r="CJ53" s="532" t="str">
        <f t="shared" si="30"/>
        <v/>
      </c>
      <c r="CK53" s="532" t="str">
        <f t="shared" si="30"/>
        <v/>
      </c>
    </row>
    <row r="54" spans="2:89" ht="14.25" hidden="1" x14ac:dyDescent="0.2">
      <c r="CB54" s="531">
        <v>5</v>
      </c>
      <c r="CC54" s="532" t="str">
        <f t="shared" si="27"/>
        <v/>
      </c>
      <c r="CD54" s="532" t="str">
        <f t="shared" si="28"/>
        <v/>
      </c>
      <c r="CE54" s="532" t="str">
        <f t="shared" si="29"/>
        <v/>
      </c>
      <c r="CF54" s="532" t="e">
        <f t="array" ref="CF54">INDEX($CC$50:$CC$59,SMALL(IF(LEN(TRIM($CC$50:$CC$59)),ROW($CC$50:$CC$59)-MIN(ROW($CC$50:$CC$59))+1,""),ROW(A5)))</f>
        <v>#NUM!</v>
      </c>
      <c r="CG54" s="532" t="e">
        <f t="array" ref="CG54">INDEX($CD$50:$CD$59,SMALL(IF(LEN(TRIM($CD$50:$CD$59)),ROW($CD$50:$CD$59)-MIN(ROW($CD$50:$CD$59))+1,""),ROW(A5)))</f>
        <v>#NUM!</v>
      </c>
      <c r="CH54" s="532" t="e">
        <f t="array" ref="CH54">INDEX($CE$50:$CE$59,SMALL(IF(LEN(TRIM($CE$50:$CE$59)),ROW($CE$50:$CE$59)-MIN(ROW($CE$50:$CE$59))+1,""),ROW(A5)))</f>
        <v>#NUM!</v>
      </c>
      <c r="CI54" s="532" t="str">
        <f t="shared" si="30"/>
        <v/>
      </c>
      <c r="CJ54" s="532" t="str">
        <f t="shared" si="30"/>
        <v/>
      </c>
      <c r="CK54" s="532" t="str">
        <f t="shared" si="30"/>
        <v/>
      </c>
    </row>
    <row r="55" spans="2:89" ht="14.25" hidden="1" x14ac:dyDescent="0.2">
      <c r="CB55" s="531">
        <v>6</v>
      </c>
      <c r="CC55" s="532" t="str">
        <f t="shared" si="27"/>
        <v/>
      </c>
      <c r="CD55" s="532" t="str">
        <f t="shared" si="28"/>
        <v/>
      </c>
      <c r="CE55" s="532" t="str">
        <f t="shared" si="29"/>
        <v/>
      </c>
      <c r="CF55" s="532" t="e">
        <f t="array" ref="CF55">INDEX($CC$50:$CC$59,SMALL(IF(LEN(TRIM($CC$50:$CC$59)),ROW($CC$50:$CC$59)-MIN(ROW($CC$50:$CC$59))+1,""),ROW(A6)))</f>
        <v>#NUM!</v>
      </c>
      <c r="CG55" s="532" t="e">
        <f t="array" ref="CG55">INDEX($CD$50:$CD$59,SMALL(IF(LEN(TRIM($CD$50:$CD$59)),ROW($CD$50:$CD$59)-MIN(ROW($CD$50:$CD$59))+1,""),ROW(A6)))</f>
        <v>#NUM!</v>
      </c>
      <c r="CH55" s="532" t="e">
        <f t="array" ref="CH55">INDEX($CE$50:$CE$59,SMALL(IF(LEN(TRIM($CE$50:$CE$59)),ROW($CE$50:$CE$59)-MIN(ROW($CE$50:$CE$59))+1,""),ROW(A6)))</f>
        <v>#NUM!</v>
      </c>
      <c r="CI55" s="532" t="str">
        <f t="shared" si="30"/>
        <v/>
      </c>
      <c r="CJ55" s="532" t="str">
        <f t="shared" si="30"/>
        <v/>
      </c>
      <c r="CK55" s="532" t="str">
        <f t="shared" si="30"/>
        <v/>
      </c>
    </row>
    <row r="56" spans="2:89" ht="14.25" hidden="1" x14ac:dyDescent="0.2">
      <c r="CB56" s="531">
        <v>7</v>
      </c>
      <c r="CC56" s="532" t="str">
        <f t="shared" si="27"/>
        <v/>
      </c>
      <c r="CD56" s="532" t="str">
        <f t="shared" si="28"/>
        <v/>
      </c>
      <c r="CE56" s="532" t="str">
        <f t="shared" si="29"/>
        <v/>
      </c>
      <c r="CF56" s="532" t="e">
        <f t="array" ref="CF56">INDEX($CC$50:$CC$59,SMALL(IF(LEN(TRIM($CC$50:$CC$59)),ROW($CC$50:$CC$59)-MIN(ROW($CC$50:$CC$59))+1,""),ROW(A7)))</f>
        <v>#NUM!</v>
      </c>
      <c r="CG56" s="532" t="e">
        <f t="array" ref="CG56">INDEX($CD$50:$CD$59,SMALL(IF(LEN(TRIM($CD$50:$CD$59)),ROW($CD$50:$CD$59)-MIN(ROW($CD$50:$CD$59))+1,""),ROW(A7)))</f>
        <v>#NUM!</v>
      </c>
      <c r="CH56" s="532" t="e">
        <f t="array" ref="CH56">INDEX($CE$50:$CE$59,SMALL(IF(LEN(TRIM($CE$50:$CE$59)),ROW($CE$50:$CE$59)-MIN(ROW($CE$50:$CE$59))+1,""),ROW(A7)))</f>
        <v>#NUM!</v>
      </c>
      <c r="CI56" s="532" t="str">
        <f t="shared" si="30"/>
        <v/>
      </c>
      <c r="CJ56" s="532" t="str">
        <f t="shared" si="30"/>
        <v/>
      </c>
      <c r="CK56" s="532" t="str">
        <f t="shared" si="30"/>
        <v/>
      </c>
    </row>
    <row r="57" spans="2:89" ht="14.25" hidden="1" x14ac:dyDescent="0.2">
      <c r="CB57" s="531">
        <v>8</v>
      </c>
      <c r="CC57" s="532" t="str">
        <f t="shared" si="27"/>
        <v/>
      </c>
      <c r="CD57" s="532" t="str">
        <f t="shared" si="28"/>
        <v/>
      </c>
      <c r="CE57" s="532" t="str">
        <f t="shared" si="29"/>
        <v/>
      </c>
      <c r="CF57" s="532" t="e">
        <f t="array" ref="CF57">INDEX($CC$50:$CC$59,SMALL(IF(LEN(TRIM($CC$50:$CC$59)),ROW($CC$50:$CC$59)-MIN(ROW($CC$50:$CC$59))+1,""),ROW(A8)))</f>
        <v>#NUM!</v>
      </c>
      <c r="CG57" s="532" t="e">
        <f t="array" ref="CG57">INDEX($CD$50:$CD$59,SMALL(IF(LEN(TRIM($CD$50:$CD$59)),ROW($CD$50:$CD$59)-MIN(ROW($CD$50:$CD$59))+1,""),ROW(A8)))</f>
        <v>#NUM!</v>
      </c>
      <c r="CH57" s="532" t="e">
        <f t="array" ref="CH57">INDEX($CE$50:$CE$59,SMALL(IF(LEN(TRIM($CE$50:$CE$59)),ROW($CE$50:$CE$59)-MIN(ROW($CE$50:$CE$59))+1,""),ROW(A8)))</f>
        <v>#NUM!</v>
      </c>
      <c r="CI57" s="532" t="str">
        <f t="shared" si="30"/>
        <v/>
      </c>
      <c r="CJ57" s="532" t="str">
        <f t="shared" si="30"/>
        <v/>
      </c>
      <c r="CK57" s="532" t="str">
        <f t="shared" si="30"/>
        <v/>
      </c>
    </row>
    <row r="58" spans="2:89" ht="14.25" hidden="1" x14ac:dyDescent="0.2">
      <c r="H58" s="537"/>
      <c r="I58" s="537"/>
      <c r="J58" s="537"/>
      <c r="K58" s="537"/>
      <c r="L58" s="537"/>
      <c r="M58" s="537"/>
      <c r="N58" s="537"/>
      <c r="O58" s="538"/>
      <c r="P58" s="538"/>
      <c r="Q58" s="537"/>
      <c r="R58" s="537"/>
      <c r="S58" s="537"/>
      <c r="CB58" s="531">
        <v>9</v>
      </c>
      <c r="CC58" s="532" t="str">
        <f t="shared" si="27"/>
        <v/>
      </c>
      <c r="CD58" s="532" t="str">
        <f t="shared" si="28"/>
        <v/>
      </c>
      <c r="CE58" s="532" t="str">
        <f t="shared" si="29"/>
        <v/>
      </c>
      <c r="CF58" s="532" t="e">
        <f t="array" ref="CF58">INDEX($CC$50:$CC$59,SMALL(IF(LEN(TRIM($CC$50:$CC$59)),ROW($CC$50:$CC$59)-MIN(ROW($CC$50:$CC$59))+1,""),ROW(A9)))</f>
        <v>#NUM!</v>
      </c>
      <c r="CG58" s="532" t="e">
        <f t="array" ref="CG58">INDEX($CD$50:$CD$59,SMALL(IF(LEN(TRIM($CD$50:$CD$59)),ROW($CD$50:$CD$59)-MIN(ROW($CD$50:$CD$59))+1,""),ROW(A9)))</f>
        <v>#NUM!</v>
      </c>
      <c r="CH58" s="532" t="e">
        <f t="array" ref="CH58">INDEX($CE$50:$CE$59,SMALL(IF(LEN(TRIM($CE$50:$CE$59)),ROW($CE$50:$CE$59)-MIN(ROW($CE$50:$CE$59))+1,""),ROW(A9)))</f>
        <v>#NUM!</v>
      </c>
      <c r="CI58" s="532" t="str">
        <f t="shared" si="30"/>
        <v/>
      </c>
      <c r="CJ58" s="532" t="str">
        <f t="shared" si="30"/>
        <v/>
      </c>
      <c r="CK58" s="532" t="str">
        <f t="shared" si="30"/>
        <v/>
      </c>
    </row>
    <row r="59" spans="2:89" ht="14.25" hidden="1" x14ac:dyDescent="0.2">
      <c r="H59" s="539"/>
      <c r="I59" s="539"/>
      <c r="J59" s="539"/>
      <c r="K59" s="539"/>
      <c r="L59" s="539"/>
      <c r="M59" s="539"/>
      <c r="N59" s="540"/>
      <c r="O59" s="541"/>
      <c r="P59" s="541"/>
      <c r="Q59" s="542"/>
      <c r="R59" s="542"/>
      <c r="S59" s="542"/>
      <c r="CB59" s="531">
        <v>10</v>
      </c>
      <c r="CC59" s="532" t="str">
        <f t="shared" si="27"/>
        <v/>
      </c>
      <c r="CD59" s="532" t="str">
        <f t="shared" si="28"/>
        <v/>
      </c>
      <c r="CE59" s="532" t="str">
        <f t="shared" si="29"/>
        <v/>
      </c>
      <c r="CF59" s="532" t="e">
        <f t="array" ref="CF59">INDEX($CC$50:$CC$59,SMALL(IF(LEN(TRIM($CC$50:$CC$59)),ROW($CC$50:$CC$59)-MIN(ROW($CC$50:$CC$59))+1,""),ROW(A10)))</f>
        <v>#NUM!</v>
      </c>
      <c r="CG59" s="532" t="e">
        <f t="array" ref="CG59">INDEX($CD$50:$CD$59,SMALL(IF(LEN(TRIM($CD$50:$CD$59)),ROW($CD$50:$CD$59)-MIN(ROW($CD$50:$CD$59))+1,""),ROW(A10)))</f>
        <v>#NUM!</v>
      </c>
      <c r="CH59" s="532" t="e">
        <f t="array" ref="CH59">INDEX($CE$50:$CE$59,SMALL(IF(LEN(TRIM($CE$50:$CE$59)),ROW($CE$50:$CE$59)-MIN(ROW($CE$50:$CE$59))+1,""),ROW(A10)))</f>
        <v>#NUM!</v>
      </c>
      <c r="CI59" s="532" t="str">
        <f t="shared" si="30"/>
        <v/>
      </c>
      <c r="CJ59" s="532" t="str">
        <f t="shared" si="30"/>
        <v/>
      </c>
      <c r="CK59" s="532" t="str">
        <f t="shared" si="30"/>
        <v/>
      </c>
    </row>
    <row r="60" spans="2:89" ht="18.75" hidden="1" customHeight="1" x14ac:dyDescent="0.2">
      <c r="H60" s="539"/>
      <c r="I60" s="539"/>
      <c r="J60" s="539"/>
      <c r="K60" s="539"/>
      <c r="L60" s="539"/>
      <c r="M60" s="539"/>
      <c r="N60" s="540"/>
      <c r="O60" s="541"/>
      <c r="P60" s="541"/>
      <c r="Q60" s="542"/>
      <c r="R60" s="542"/>
      <c r="S60" s="542"/>
      <c r="AK60" s="326"/>
      <c r="BB60" s="332"/>
      <c r="BC60" s="332"/>
    </row>
    <row r="61" spans="2:89" ht="33" hidden="1" customHeight="1" x14ac:dyDescent="0.2">
      <c r="H61" s="539"/>
      <c r="I61" s="539"/>
      <c r="J61" s="539"/>
      <c r="K61" s="539"/>
      <c r="L61" s="539"/>
      <c r="M61" s="539"/>
      <c r="N61" s="540"/>
      <c r="O61" s="541"/>
      <c r="P61" s="541"/>
      <c r="Q61" s="542"/>
      <c r="R61" s="542"/>
      <c r="S61" s="542"/>
      <c r="BC61" s="332"/>
    </row>
    <row r="62" spans="2:89" ht="15" hidden="1" customHeight="1" x14ac:dyDescent="0.25">
      <c r="H62" s="539"/>
      <c r="I62" s="539"/>
      <c r="J62" s="539"/>
      <c r="K62" s="539"/>
      <c r="L62" s="539"/>
      <c r="M62" s="539"/>
      <c r="N62" s="540"/>
      <c r="O62" s="541"/>
      <c r="P62" s="541"/>
      <c r="Q62" s="542"/>
      <c r="R62" s="542"/>
      <c r="S62" s="542"/>
      <c r="CB62" s="521" t="s">
        <v>90</v>
      </c>
      <c r="CC62" s="522"/>
      <c r="CD62" s="522"/>
      <c r="CE62" s="522"/>
      <c r="CF62" s="522"/>
      <c r="CG62" s="522"/>
      <c r="CH62" s="522"/>
      <c r="CI62" s="522"/>
      <c r="CJ62" s="522"/>
      <c r="CK62" s="523"/>
    </row>
    <row r="63" spans="2:89" ht="16.5" hidden="1" customHeight="1" x14ac:dyDescent="0.2">
      <c r="H63" s="539"/>
      <c r="I63" s="539"/>
      <c r="J63" s="539"/>
      <c r="K63" s="539"/>
      <c r="L63" s="539"/>
      <c r="M63" s="539"/>
      <c r="N63" s="540"/>
      <c r="O63" s="541"/>
      <c r="P63" s="541"/>
      <c r="Q63" s="542"/>
      <c r="R63" s="542"/>
      <c r="S63" s="542"/>
      <c r="CB63" s="369">
        <v>1</v>
      </c>
      <c r="CC63" s="543" t="str">
        <f t="shared" ref="CC63:CC72" si="31">IF(I41="","",HLOOKUP(I41,$CQ$18:$CR$19,2,FALSE))</f>
        <v/>
      </c>
    </row>
    <row r="64" spans="2:89" hidden="1" x14ac:dyDescent="0.2">
      <c r="H64" s="539"/>
      <c r="I64" s="539"/>
      <c r="J64" s="539"/>
      <c r="K64" s="539"/>
      <c r="L64" s="539"/>
      <c r="M64" s="539"/>
      <c r="N64" s="540"/>
      <c r="O64" s="541"/>
      <c r="P64" s="541"/>
      <c r="Q64" s="542"/>
      <c r="R64" s="542"/>
      <c r="S64" s="542"/>
      <c r="CB64" s="369">
        <v>2</v>
      </c>
      <c r="CC64" s="543" t="str">
        <f t="shared" si="31"/>
        <v/>
      </c>
    </row>
    <row r="65" spans="2:93" ht="29.25" hidden="1" customHeight="1" x14ac:dyDescent="0.2">
      <c r="H65" s="539"/>
      <c r="I65" s="539"/>
      <c r="J65" s="539"/>
      <c r="K65" s="539"/>
      <c r="L65" s="539"/>
      <c r="M65" s="539"/>
      <c r="N65" s="540"/>
      <c r="O65" s="541"/>
      <c r="P65" s="541"/>
      <c r="Q65" s="542"/>
      <c r="R65" s="542"/>
      <c r="S65" s="542"/>
      <c r="CB65" s="369">
        <v>3</v>
      </c>
      <c r="CC65" s="543" t="str">
        <f t="shared" si="31"/>
        <v/>
      </c>
    </row>
    <row r="66" spans="2:93" s="484" customFormat="1" ht="39.75" hidden="1" customHeight="1" x14ac:dyDescent="0.2">
      <c r="B66" s="325"/>
      <c r="C66" s="325"/>
      <c r="D66" s="325"/>
      <c r="E66" s="325"/>
      <c r="F66" s="325"/>
      <c r="G66" s="326"/>
      <c r="H66" s="539"/>
      <c r="I66" s="539"/>
      <c r="J66" s="539"/>
      <c r="K66" s="539"/>
      <c r="L66" s="539"/>
      <c r="M66" s="539"/>
      <c r="N66" s="540"/>
      <c r="O66" s="541"/>
      <c r="P66" s="541"/>
      <c r="Q66" s="542"/>
      <c r="R66" s="542"/>
      <c r="S66" s="542"/>
      <c r="AF66" s="325"/>
      <c r="AG66" s="325"/>
      <c r="AH66" s="325"/>
      <c r="AI66" s="325"/>
      <c r="AJ66" s="325"/>
      <c r="CB66" s="369">
        <v>4</v>
      </c>
      <c r="CC66" s="543" t="str">
        <f t="shared" si="31"/>
        <v/>
      </c>
      <c r="CD66" s="325"/>
      <c r="CE66" s="325"/>
      <c r="CF66" s="325"/>
      <c r="CG66" s="325"/>
      <c r="CH66" s="325"/>
      <c r="CI66" s="325"/>
      <c r="CJ66" s="325"/>
      <c r="CK66" s="325"/>
      <c r="CL66" s="325"/>
      <c r="CM66" s="325"/>
      <c r="CN66" s="325"/>
      <c r="CO66" s="325"/>
    </row>
    <row r="67" spans="2:93" hidden="1" x14ac:dyDescent="0.2">
      <c r="H67" s="539"/>
      <c r="I67" s="539"/>
      <c r="J67" s="539"/>
      <c r="K67" s="539"/>
      <c r="L67" s="539"/>
      <c r="M67" s="539"/>
      <c r="N67" s="540"/>
      <c r="O67" s="541"/>
      <c r="P67" s="541"/>
      <c r="Q67" s="542"/>
      <c r="R67" s="542"/>
      <c r="S67" s="542"/>
      <c r="CB67" s="369">
        <v>5</v>
      </c>
      <c r="CC67" s="543" t="str">
        <f t="shared" si="31"/>
        <v/>
      </c>
    </row>
    <row r="68" spans="2:93" hidden="1" x14ac:dyDescent="0.2">
      <c r="H68" s="539"/>
      <c r="I68" s="539"/>
      <c r="J68" s="539"/>
      <c r="K68" s="539"/>
      <c r="L68" s="539"/>
      <c r="M68" s="539"/>
      <c r="N68" s="540"/>
      <c r="O68" s="541"/>
      <c r="P68" s="541"/>
      <c r="Q68" s="542"/>
      <c r="R68" s="542"/>
      <c r="S68" s="542"/>
      <c r="CB68" s="369">
        <v>6</v>
      </c>
      <c r="CC68" s="543" t="str">
        <f t="shared" si="31"/>
        <v/>
      </c>
      <c r="CD68" s="484"/>
      <c r="CE68" s="484"/>
      <c r="CF68" s="484"/>
      <c r="CG68" s="484"/>
      <c r="CH68" s="484"/>
      <c r="CI68" s="484"/>
      <c r="CJ68" s="484"/>
      <c r="CK68" s="484"/>
      <c r="CL68" s="484"/>
      <c r="CM68" s="484"/>
      <c r="CN68" s="484"/>
      <c r="CO68" s="484"/>
    </row>
    <row r="69" spans="2:93" hidden="1" x14ac:dyDescent="0.2">
      <c r="H69" s="539"/>
      <c r="I69" s="539"/>
      <c r="J69" s="539"/>
      <c r="K69" s="539"/>
      <c r="L69" s="539"/>
      <c r="M69" s="539"/>
      <c r="N69" s="540"/>
      <c r="O69" s="541"/>
      <c r="P69" s="541"/>
      <c r="Q69" s="542"/>
      <c r="R69" s="542"/>
      <c r="S69" s="542"/>
      <c r="CB69" s="369">
        <v>7</v>
      </c>
      <c r="CC69" s="543" t="str">
        <f t="shared" si="31"/>
        <v/>
      </c>
    </row>
    <row r="70" spans="2:93" hidden="1" x14ac:dyDescent="0.2">
      <c r="H70" s="539"/>
      <c r="I70" s="539"/>
      <c r="J70" s="539"/>
      <c r="K70" s="539"/>
      <c r="L70" s="539"/>
      <c r="M70" s="539"/>
      <c r="N70" s="540"/>
      <c r="O70" s="541"/>
      <c r="P70" s="541"/>
      <c r="Q70" s="542"/>
      <c r="R70" s="542"/>
      <c r="S70" s="542"/>
      <c r="CB70" s="369">
        <v>8</v>
      </c>
      <c r="CC70" s="543" t="str">
        <f t="shared" si="31"/>
        <v/>
      </c>
    </row>
    <row r="71" spans="2:93" hidden="1" x14ac:dyDescent="0.2">
      <c r="H71" s="539"/>
      <c r="I71" s="539"/>
      <c r="J71" s="539"/>
      <c r="K71" s="539"/>
      <c r="L71" s="539"/>
      <c r="M71" s="539"/>
      <c r="N71" s="540"/>
      <c r="O71" s="541"/>
      <c r="P71" s="541"/>
      <c r="Q71" s="542"/>
      <c r="R71" s="542"/>
      <c r="S71" s="542"/>
      <c r="CB71" s="369">
        <v>9</v>
      </c>
      <c r="CC71" s="543" t="str">
        <f t="shared" si="31"/>
        <v/>
      </c>
    </row>
    <row r="72" spans="2:93" hidden="1" x14ac:dyDescent="0.2">
      <c r="H72" s="539"/>
      <c r="I72" s="539"/>
      <c r="J72" s="539"/>
      <c r="K72" s="539"/>
      <c r="L72" s="539"/>
      <c r="M72" s="539"/>
      <c r="N72" s="540"/>
      <c r="O72" s="541"/>
      <c r="P72" s="541"/>
      <c r="Q72" s="542"/>
      <c r="R72" s="542"/>
      <c r="S72" s="542"/>
      <c r="AF72" s="489"/>
      <c r="AG72" s="489"/>
      <c r="AH72" s="489"/>
      <c r="AI72" s="489"/>
      <c r="AJ72" s="489"/>
      <c r="CB72" s="369">
        <v>10</v>
      </c>
      <c r="CC72" s="543" t="str">
        <f t="shared" si="31"/>
        <v/>
      </c>
    </row>
    <row r="73" spans="2:93" hidden="1" x14ac:dyDescent="0.2">
      <c r="H73" s="539"/>
      <c r="I73" s="539"/>
      <c r="J73" s="539"/>
      <c r="K73" s="539"/>
      <c r="L73" s="539"/>
      <c r="M73" s="539"/>
      <c r="N73" s="540"/>
      <c r="O73" s="541"/>
      <c r="P73" s="541"/>
      <c r="Q73" s="542"/>
      <c r="R73" s="542"/>
      <c r="S73" s="542"/>
      <c r="CC73" s="544" t="str">
        <f t="shared" ref="CC73" si="32">IF(J51="","",HLOOKUP(J51,$CQ$18:$CR$19,2,FALSE))</f>
        <v/>
      </c>
    </row>
    <row r="74" spans="2:93" ht="14.25" hidden="1" x14ac:dyDescent="0.2">
      <c r="H74" s="341"/>
      <c r="I74" s="341"/>
      <c r="J74" s="341"/>
      <c r="K74" s="341"/>
      <c r="L74" s="341"/>
      <c r="M74" s="341"/>
      <c r="N74" s="334"/>
      <c r="O74" s="334"/>
      <c r="P74" s="334"/>
      <c r="Q74" s="334"/>
      <c r="R74" s="334"/>
      <c r="S74" s="334"/>
    </row>
    <row r="75" spans="2:93" ht="14.25" hidden="1" x14ac:dyDescent="0.2">
      <c r="H75" s="341"/>
      <c r="I75" s="341"/>
      <c r="J75" s="341"/>
      <c r="K75" s="341"/>
      <c r="L75" s="341"/>
      <c r="M75" s="341"/>
      <c r="N75" s="334"/>
      <c r="O75" s="334"/>
      <c r="P75" s="334"/>
      <c r="Q75" s="545"/>
      <c r="R75" s="546"/>
      <c r="S75" s="546"/>
    </row>
    <row r="77" spans="2:93" ht="3.75" hidden="1" customHeight="1" x14ac:dyDescent="0.2"/>
    <row r="78" spans="2:93" ht="18" hidden="1" x14ac:dyDescent="0.25">
      <c r="CB78" s="521" t="s">
        <v>240</v>
      </c>
      <c r="CC78" s="522"/>
      <c r="CD78" s="522"/>
      <c r="CE78" s="522"/>
      <c r="CF78" s="522"/>
      <c r="CG78" s="522"/>
      <c r="CH78" s="522"/>
      <c r="CI78" s="522"/>
      <c r="CJ78" s="522"/>
      <c r="CK78" s="523"/>
    </row>
    <row r="79" spans="2:93" ht="4.5" hidden="1" customHeight="1" x14ac:dyDescent="0.2"/>
    <row r="81" spans="7:87" hidden="1" x14ac:dyDescent="0.2">
      <c r="G81" s="325"/>
      <c r="CB81" s="547" t="s">
        <v>74</v>
      </c>
      <c r="CC81" s="547"/>
      <c r="CD81" s="547"/>
      <c r="CE81" s="547"/>
      <c r="CF81" s="547"/>
      <c r="CG81" s="548"/>
      <c r="CH81" s="549" t="s">
        <v>75</v>
      </c>
      <c r="CI81" s="550"/>
    </row>
    <row r="82" spans="7:87" hidden="1" x14ac:dyDescent="0.2">
      <c r="G82" s="325"/>
      <c r="CB82" s="551"/>
      <c r="CC82" s="551"/>
      <c r="CD82" s="551"/>
      <c r="CE82" s="552"/>
      <c r="CF82" s="551"/>
      <c r="CG82" s="552"/>
      <c r="CH82" s="391"/>
      <c r="CI82" s="391"/>
    </row>
    <row r="83" spans="7:87" ht="17.25" hidden="1" customHeight="1" x14ac:dyDescent="0.2">
      <c r="G83" s="325"/>
      <c r="CB83" s="553" t="s">
        <v>90</v>
      </c>
      <c r="CC83" s="432" t="s">
        <v>67</v>
      </c>
      <c r="CD83" s="553" t="s">
        <v>151</v>
      </c>
      <c r="CE83" s="432" t="s">
        <v>117</v>
      </c>
      <c r="CF83" s="553" t="s">
        <v>92</v>
      </c>
      <c r="CG83" s="553" t="s">
        <v>245</v>
      </c>
      <c r="CH83" s="553" t="s">
        <v>21</v>
      </c>
      <c r="CI83" s="553" t="s">
        <v>153</v>
      </c>
    </row>
    <row r="84" spans="7:87" ht="17.25" hidden="1" customHeight="1" x14ac:dyDescent="0.2">
      <c r="G84" s="325"/>
      <c r="CA84" s="325">
        <v>1</v>
      </c>
      <c r="CB84" s="554" t="str">
        <f>CC63</f>
        <v/>
      </c>
      <c r="CC84" s="555" t="str">
        <f>Q18</f>
        <v/>
      </c>
      <c r="CD84" s="554">
        <f t="shared" ref="CD84:CD93" si="33">L41</f>
        <v>0</v>
      </c>
      <c r="CE84" s="556" t="str">
        <f>P18</f>
        <v/>
      </c>
      <c r="CF84" s="554" t="str">
        <f>O18</f>
        <v/>
      </c>
      <c r="CG84" s="554">
        <f t="shared" ref="CG84:CG93" si="34">M41</f>
        <v>0</v>
      </c>
      <c r="CH84" s="554">
        <f>SUM(CB84:CD84)</f>
        <v>0</v>
      </c>
      <c r="CI84" s="554">
        <f>SUM(CE84:CG84)</f>
        <v>0</v>
      </c>
    </row>
    <row r="85" spans="7:87" ht="17.25" hidden="1" customHeight="1" x14ac:dyDescent="0.2">
      <c r="G85" s="325"/>
      <c r="CA85" s="325">
        <v>2</v>
      </c>
      <c r="CB85" s="554" t="str">
        <f t="shared" ref="CB85:CB93" si="35">CC64</f>
        <v/>
      </c>
      <c r="CC85" s="555" t="str">
        <f t="shared" ref="CC85:CC93" si="36">Q19</f>
        <v/>
      </c>
      <c r="CD85" s="554">
        <f t="shared" si="33"/>
        <v>0</v>
      </c>
      <c r="CE85" s="556" t="str">
        <f t="shared" ref="CE85:CE93" si="37">P19</f>
        <v/>
      </c>
      <c r="CF85" s="554" t="str">
        <f t="shared" ref="CF85:CF93" si="38">O19</f>
        <v/>
      </c>
      <c r="CG85" s="554">
        <f t="shared" si="34"/>
        <v>0</v>
      </c>
      <c r="CH85" s="554">
        <f t="shared" ref="CH85:CH93" si="39">SUM(CB85:CD85)</f>
        <v>0</v>
      </c>
      <c r="CI85" s="554">
        <f t="shared" ref="CI85:CI93" si="40">SUM(CE85:CG85)</f>
        <v>0</v>
      </c>
    </row>
    <row r="86" spans="7:87" ht="18.75" hidden="1" customHeight="1" x14ac:dyDescent="0.2">
      <c r="G86" s="325"/>
      <c r="CA86" s="325">
        <v>3</v>
      </c>
      <c r="CB86" s="554" t="str">
        <f t="shared" si="35"/>
        <v/>
      </c>
      <c r="CC86" s="555" t="str">
        <f t="shared" si="36"/>
        <v/>
      </c>
      <c r="CD86" s="554">
        <f t="shared" si="33"/>
        <v>0</v>
      </c>
      <c r="CE86" s="556" t="str">
        <f t="shared" si="37"/>
        <v/>
      </c>
      <c r="CF86" s="554" t="str">
        <f t="shared" si="38"/>
        <v/>
      </c>
      <c r="CG86" s="554">
        <f t="shared" si="34"/>
        <v>0</v>
      </c>
      <c r="CH86" s="554">
        <f t="shared" si="39"/>
        <v>0</v>
      </c>
      <c r="CI86" s="554">
        <f t="shared" si="40"/>
        <v>0</v>
      </c>
    </row>
    <row r="87" spans="7:87" hidden="1" x14ac:dyDescent="0.2">
      <c r="G87" s="325"/>
      <c r="CA87" s="325">
        <v>4</v>
      </c>
      <c r="CB87" s="554" t="str">
        <f t="shared" si="35"/>
        <v/>
      </c>
      <c r="CC87" s="555" t="str">
        <f t="shared" si="36"/>
        <v/>
      </c>
      <c r="CD87" s="554">
        <f t="shared" si="33"/>
        <v>0</v>
      </c>
      <c r="CE87" s="556" t="str">
        <f t="shared" si="37"/>
        <v/>
      </c>
      <c r="CF87" s="554" t="str">
        <f t="shared" si="38"/>
        <v/>
      </c>
      <c r="CG87" s="554">
        <f t="shared" si="34"/>
        <v>0</v>
      </c>
      <c r="CH87" s="554">
        <f t="shared" si="39"/>
        <v>0</v>
      </c>
      <c r="CI87" s="554">
        <f t="shared" si="40"/>
        <v>0</v>
      </c>
    </row>
    <row r="88" spans="7:87" hidden="1" x14ac:dyDescent="0.2">
      <c r="G88" s="325"/>
      <c r="CA88" s="325">
        <v>5</v>
      </c>
      <c r="CB88" s="554" t="str">
        <f t="shared" si="35"/>
        <v/>
      </c>
      <c r="CC88" s="555" t="str">
        <f t="shared" si="36"/>
        <v/>
      </c>
      <c r="CD88" s="554">
        <f t="shared" si="33"/>
        <v>0</v>
      </c>
      <c r="CE88" s="556" t="str">
        <f t="shared" si="37"/>
        <v/>
      </c>
      <c r="CF88" s="554" t="str">
        <f t="shared" si="38"/>
        <v/>
      </c>
      <c r="CG88" s="554">
        <f t="shared" si="34"/>
        <v>0</v>
      </c>
      <c r="CH88" s="554">
        <f t="shared" si="39"/>
        <v>0</v>
      </c>
      <c r="CI88" s="554">
        <f t="shared" si="40"/>
        <v>0</v>
      </c>
    </row>
    <row r="89" spans="7:87" hidden="1" x14ac:dyDescent="0.2">
      <c r="G89" s="325"/>
      <c r="CA89" s="325">
        <v>6</v>
      </c>
      <c r="CB89" s="554" t="str">
        <f t="shared" si="35"/>
        <v/>
      </c>
      <c r="CC89" s="555" t="str">
        <f t="shared" si="36"/>
        <v/>
      </c>
      <c r="CD89" s="554">
        <f t="shared" si="33"/>
        <v>0</v>
      </c>
      <c r="CE89" s="556" t="str">
        <f t="shared" si="37"/>
        <v/>
      </c>
      <c r="CF89" s="554" t="str">
        <f t="shared" si="38"/>
        <v/>
      </c>
      <c r="CG89" s="554">
        <f t="shared" si="34"/>
        <v>0</v>
      </c>
      <c r="CH89" s="554">
        <f t="shared" si="39"/>
        <v>0</v>
      </c>
      <c r="CI89" s="554">
        <f t="shared" si="40"/>
        <v>0</v>
      </c>
    </row>
    <row r="90" spans="7:87" hidden="1" x14ac:dyDescent="0.2">
      <c r="G90" s="325"/>
      <c r="CA90" s="325">
        <v>7</v>
      </c>
      <c r="CB90" s="554" t="str">
        <f t="shared" si="35"/>
        <v/>
      </c>
      <c r="CC90" s="555" t="str">
        <f t="shared" si="36"/>
        <v/>
      </c>
      <c r="CD90" s="554">
        <f t="shared" si="33"/>
        <v>0</v>
      </c>
      <c r="CE90" s="556" t="str">
        <f t="shared" si="37"/>
        <v/>
      </c>
      <c r="CF90" s="554" t="str">
        <f t="shared" si="38"/>
        <v/>
      </c>
      <c r="CG90" s="554">
        <f t="shared" si="34"/>
        <v>0</v>
      </c>
      <c r="CH90" s="554">
        <f t="shared" si="39"/>
        <v>0</v>
      </c>
      <c r="CI90" s="554">
        <f t="shared" si="40"/>
        <v>0</v>
      </c>
    </row>
    <row r="91" spans="7:87" hidden="1" x14ac:dyDescent="0.2">
      <c r="G91" s="325"/>
      <c r="CA91" s="325">
        <v>8</v>
      </c>
      <c r="CB91" s="554" t="str">
        <f t="shared" si="35"/>
        <v/>
      </c>
      <c r="CC91" s="555" t="str">
        <f t="shared" si="36"/>
        <v/>
      </c>
      <c r="CD91" s="554">
        <f t="shared" si="33"/>
        <v>0</v>
      </c>
      <c r="CE91" s="556" t="str">
        <f t="shared" si="37"/>
        <v/>
      </c>
      <c r="CF91" s="554" t="str">
        <f t="shared" si="38"/>
        <v/>
      </c>
      <c r="CG91" s="554">
        <f t="shared" si="34"/>
        <v>0</v>
      </c>
      <c r="CH91" s="554">
        <f t="shared" si="39"/>
        <v>0</v>
      </c>
      <c r="CI91" s="554">
        <f t="shared" si="40"/>
        <v>0</v>
      </c>
    </row>
    <row r="92" spans="7:87" hidden="1" x14ac:dyDescent="0.2">
      <c r="G92" s="325"/>
      <c r="CA92" s="325">
        <v>9</v>
      </c>
      <c r="CB92" s="554" t="str">
        <f t="shared" si="35"/>
        <v/>
      </c>
      <c r="CC92" s="555" t="str">
        <f t="shared" si="36"/>
        <v/>
      </c>
      <c r="CD92" s="554">
        <f t="shared" si="33"/>
        <v>0</v>
      </c>
      <c r="CE92" s="556" t="str">
        <f t="shared" si="37"/>
        <v/>
      </c>
      <c r="CF92" s="554" t="str">
        <f t="shared" si="38"/>
        <v/>
      </c>
      <c r="CG92" s="554">
        <f t="shared" si="34"/>
        <v>0</v>
      </c>
      <c r="CH92" s="554">
        <f t="shared" si="39"/>
        <v>0</v>
      </c>
      <c r="CI92" s="554">
        <f t="shared" si="40"/>
        <v>0</v>
      </c>
    </row>
    <row r="93" spans="7:87" hidden="1" x14ac:dyDescent="0.2">
      <c r="G93" s="325"/>
      <c r="CA93" s="325">
        <v>10</v>
      </c>
      <c r="CB93" s="554" t="str">
        <f t="shared" si="35"/>
        <v/>
      </c>
      <c r="CC93" s="555" t="str">
        <f t="shared" si="36"/>
        <v/>
      </c>
      <c r="CD93" s="554">
        <f t="shared" si="33"/>
        <v>0</v>
      </c>
      <c r="CE93" s="556" t="str">
        <f t="shared" si="37"/>
        <v/>
      </c>
      <c r="CF93" s="554" t="str">
        <f t="shared" si="38"/>
        <v/>
      </c>
      <c r="CG93" s="554">
        <f t="shared" si="34"/>
        <v>0</v>
      </c>
      <c r="CH93" s="554">
        <f t="shared" si="39"/>
        <v>0</v>
      </c>
      <c r="CI93" s="554">
        <f t="shared" si="40"/>
        <v>0</v>
      </c>
    </row>
    <row r="98" spans="7:91" ht="18" hidden="1" x14ac:dyDescent="0.25">
      <c r="G98" s="325"/>
      <c r="CB98" s="521" t="s">
        <v>248</v>
      </c>
      <c r="CC98" s="522"/>
      <c r="CD98" s="522"/>
      <c r="CE98" s="522"/>
      <c r="CF98" s="522"/>
      <c r="CG98" s="522"/>
      <c r="CH98" s="522"/>
      <c r="CI98" s="522"/>
      <c r="CJ98" s="522"/>
      <c r="CK98" s="523"/>
    </row>
    <row r="99" spans="7:91" ht="112.5" hidden="1" customHeight="1" x14ac:dyDescent="0.2">
      <c r="G99" s="325"/>
      <c r="CB99" s="497" t="s">
        <v>65</v>
      </c>
      <c r="CC99" s="498" t="s">
        <v>88</v>
      </c>
      <c r="CD99" s="557" t="s">
        <v>66</v>
      </c>
      <c r="CE99" s="496" t="s">
        <v>89</v>
      </c>
      <c r="CF99" s="496" t="s">
        <v>91</v>
      </c>
      <c r="CG99" s="496" t="s">
        <v>134</v>
      </c>
      <c r="CH99" s="497" t="s">
        <v>158</v>
      </c>
      <c r="CI99" s="501" t="s">
        <v>159</v>
      </c>
      <c r="CJ99" s="502" t="s">
        <v>152</v>
      </c>
      <c r="CK99" s="557" t="s">
        <v>219</v>
      </c>
      <c r="CL99" s="496" t="s">
        <v>145</v>
      </c>
    </row>
    <row r="100" spans="7:91" ht="18" hidden="1" x14ac:dyDescent="0.2">
      <c r="G100" s="325"/>
      <c r="CB100" s="506">
        <f>IF(D41="",1,2)</f>
        <v>1</v>
      </c>
      <c r="CC100" s="506">
        <f>IF(E41="",1,2)</f>
        <v>1</v>
      </c>
      <c r="CD100" s="558">
        <f>IF(F41="",1,2)</f>
        <v>1</v>
      </c>
      <c r="CE100" s="510">
        <f>IF(H41="",1,2)</f>
        <v>1</v>
      </c>
      <c r="CF100" s="510">
        <f t="shared" ref="CF100:CK109" si="41">IF(I41="",1,2)</f>
        <v>1</v>
      </c>
      <c r="CG100" s="510">
        <f t="shared" si="41"/>
        <v>1</v>
      </c>
      <c r="CH100" s="510">
        <f t="shared" si="41"/>
        <v>1</v>
      </c>
      <c r="CI100" s="510">
        <f t="shared" si="41"/>
        <v>1</v>
      </c>
      <c r="CJ100" s="510">
        <f t="shared" si="41"/>
        <v>1</v>
      </c>
      <c r="CK100" s="510">
        <f t="shared" si="41"/>
        <v>1</v>
      </c>
      <c r="CL100" s="517">
        <f>IF(P41="",1,2)</f>
        <v>1</v>
      </c>
      <c r="CM100" s="559">
        <f>SUM(CB100:CL100)</f>
        <v>11</v>
      </c>
    </row>
    <row r="101" spans="7:91" ht="18" hidden="1" x14ac:dyDescent="0.2">
      <c r="G101" s="325"/>
      <c r="CB101" s="506">
        <f t="shared" ref="CB101:CC109" si="42">IF(D42="",1,2)</f>
        <v>1</v>
      </c>
      <c r="CC101" s="506">
        <f t="shared" si="42"/>
        <v>1</v>
      </c>
      <c r="CD101" s="558">
        <f t="shared" ref="CD101:CD109" si="43">IF(F42="",1,2)</f>
        <v>1</v>
      </c>
      <c r="CE101" s="510">
        <f t="shared" ref="CE101:CE109" si="44">IF(H42="",1,2)</f>
        <v>1</v>
      </c>
      <c r="CF101" s="510">
        <f t="shared" si="41"/>
        <v>1</v>
      </c>
      <c r="CG101" s="510">
        <f t="shared" si="41"/>
        <v>1</v>
      </c>
      <c r="CH101" s="510">
        <f t="shared" si="41"/>
        <v>1</v>
      </c>
      <c r="CI101" s="510">
        <f t="shared" si="41"/>
        <v>1</v>
      </c>
      <c r="CJ101" s="510">
        <f t="shared" si="41"/>
        <v>1</v>
      </c>
      <c r="CK101" s="510">
        <f t="shared" si="41"/>
        <v>1</v>
      </c>
      <c r="CL101" s="517">
        <f t="shared" ref="CL101:CL109" si="45">IF(P42="",1,2)</f>
        <v>1</v>
      </c>
      <c r="CM101" s="559">
        <f t="shared" ref="CM101:CM109" si="46">SUM(CB101:CL101)</f>
        <v>11</v>
      </c>
    </row>
    <row r="102" spans="7:91" ht="18" hidden="1" x14ac:dyDescent="0.2">
      <c r="G102" s="325"/>
      <c r="CB102" s="506">
        <f t="shared" si="42"/>
        <v>1</v>
      </c>
      <c r="CC102" s="506">
        <f t="shared" si="42"/>
        <v>1</v>
      </c>
      <c r="CD102" s="558">
        <f t="shared" si="43"/>
        <v>1</v>
      </c>
      <c r="CE102" s="510">
        <f t="shared" si="44"/>
        <v>1</v>
      </c>
      <c r="CF102" s="510">
        <f t="shared" si="41"/>
        <v>1</v>
      </c>
      <c r="CG102" s="510">
        <f t="shared" si="41"/>
        <v>1</v>
      </c>
      <c r="CH102" s="510">
        <f t="shared" si="41"/>
        <v>1</v>
      </c>
      <c r="CI102" s="510">
        <f t="shared" si="41"/>
        <v>1</v>
      </c>
      <c r="CJ102" s="510">
        <f t="shared" si="41"/>
        <v>1</v>
      </c>
      <c r="CK102" s="510">
        <f t="shared" si="41"/>
        <v>1</v>
      </c>
      <c r="CL102" s="517">
        <f t="shared" si="45"/>
        <v>1</v>
      </c>
      <c r="CM102" s="559">
        <f t="shared" si="46"/>
        <v>11</v>
      </c>
    </row>
    <row r="103" spans="7:91" ht="18" hidden="1" x14ac:dyDescent="0.2">
      <c r="G103" s="325"/>
      <c r="CB103" s="506">
        <f t="shared" si="42"/>
        <v>1</v>
      </c>
      <c r="CC103" s="506">
        <f t="shared" si="42"/>
        <v>1</v>
      </c>
      <c r="CD103" s="558">
        <f t="shared" si="43"/>
        <v>1</v>
      </c>
      <c r="CE103" s="510">
        <f t="shared" si="44"/>
        <v>1</v>
      </c>
      <c r="CF103" s="510">
        <f t="shared" si="41"/>
        <v>1</v>
      </c>
      <c r="CG103" s="510">
        <f t="shared" si="41"/>
        <v>1</v>
      </c>
      <c r="CH103" s="510">
        <f t="shared" si="41"/>
        <v>1</v>
      </c>
      <c r="CI103" s="510">
        <f t="shared" si="41"/>
        <v>1</v>
      </c>
      <c r="CJ103" s="510">
        <f t="shared" si="41"/>
        <v>1</v>
      </c>
      <c r="CK103" s="510">
        <f t="shared" si="41"/>
        <v>1</v>
      </c>
      <c r="CL103" s="517">
        <f t="shared" si="45"/>
        <v>1</v>
      </c>
      <c r="CM103" s="559">
        <f t="shared" si="46"/>
        <v>11</v>
      </c>
    </row>
    <row r="104" spans="7:91" ht="18" hidden="1" x14ac:dyDescent="0.2">
      <c r="G104" s="325"/>
      <c r="CB104" s="506">
        <f t="shared" si="42"/>
        <v>1</v>
      </c>
      <c r="CC104" s="506">
        <f t="shared" si="42"/>
        <v>1</v>
      </c>
      <c r="CD104" s="558">
        <f t="shared" si="43"/>
        <v>1</v>
      </c>
      <c r="CE104" s="510">
        <f t="shared" si="44"/>
        <v>1</v>
      </c>
      <c r="CF104" s="510">
        <f t="shared" si="41"/>
        <v>1</v>
      </c>
      <c r="CG104" s="510">
        <f t="shared" si="41"/>
        <v>1</v>
      </c>
      <c r="CH104" s="510">
        <f t="shared" si="41"/>
        <v>1</v>
      </c>
      <c r="CI104" s="510">
        <f t="shared" si="41"/>
        <v>1</v>
      </c>
      <c r="CJ104" s="510">
        <f t="shared" si="41"/>
        <v>1</v>
      </c>
      <c r="CK104" s="510">
        <f t="shared" si="41"/>
        <v>1</v>
      </c>
      <c r="CL104" s="517">
        <f t="shared" si="45"/>
        <v>1</v>
      </c>
      <c r="CM104" s="559">
        <f t="shared" si="46"/>
        <v>11</v>
      </c>
    </row>
    <row r="105" spans="7:91" ht="18" hidden="1" x14ac:dyDescent="0.2">
      <c r="G105" s="325"/>
      <c r="CB105" s="506">
        <f t="shared" si="42"/>
        <v>1</v>
      </c>
      <c r="CC105" s="506">
        <f t="shared" si="42"/>
        <v>1</v>
      </c>
      <c r="CD105" s="558">
        <f t="shared" si="43"/>
        <v>1</v>
      </c>
      <c r="CE105" s="510">
        <f t="shared" si="44"/>
        <v>1</v>
      </c>
      <c r="CF105" s="510">
        <f t="shared" si="41"/>
        <v>1</v>
      </c>
      <c r="CG105" s="510">
        <f t="shared" si="41"/>
        <v>1</v>
      </c>
      <c r="CH105" s="510">
        <f t="shared" si="41"/>
        <v>1</v>
      </c>
      <c r="CI105" s="510">
        <f t="shared" si="41"/>
        <v>1</v>
      </c>
      <c r="CJ105" s="510">
        <f t="shared" si="41"/>
        <v>1</v>
      </c>
      <c r="CK105" s="510">
        <f t="shared" si="41"/>
        <v>1</v>
      </c>
      <c r="CL105" s="517">
        <f t="shared" si="45"/>
        <v>1</v>
      </c>
      <c r="CM105" s="559">
        <f t="shared" si="46"/>
        <v>11</v>
      </c>
    </row>
    <row r="106" spans="7:91" ht="18" hidden="1" x14ac:dyDescent="0.2">
      <c r="G106" s="325"/>
      <c r="CB106" s="506">
        <f t="shared" si="42"/>
        <v>1</v>
      </c>
      <c r="CC106" s="506">
        <f t="shared" si="42"/>
        <v>1</v>
      </c>
      <c r="CD106" s="558">
        <f t="shared" si="43"/>
        <v>1</v>
      </c>
      <c r="CE106" s="510">
        <f t="shared" si="44"/>
        <v>1</v>
      </c>
      <c r="CF106" s="510">
        <f t="shared" si="41"/>
        <v>1</v>
      </c>
      <c r="CG106" s="510">
        <f t="shared" si="41"/>
        <v>1</v>
      </c>
      <c r="CH106" s="510">
        <f t="shared" si="41"/>
        <v>1</v>
      </c>
      <c r="CI106" s="510">
        <f t="shared" si="41"/>
        <v>1</v>
      </c>
      <c r="CJ106" s="510">
        <f t="shared" si="41"/>
        <v>1</v>
      </c>
      <c r="CK106" s="510">
        <f t="shared" si="41"/>
        <v>1</v>
      </c>
      <c r="CL106" s="517">
        <f t="shared" si="45"/>
        <v>1</v>
      </c>
      <c r="CM106" s="559">
        <f t="shared" si="46"/>
        <v>11</v>
      </c>
    </row>
    <row r="107" spans="7:91" ht="18" hidden="1" x14ac:dyDescent="0.2">
      <c r="G107" s="325"/>
      <c r="CB107" s="506">
        <f t="shared" si="42"/>
        <v>1</v>
      </c>
      <c r="CC107" s="506">
        <f t="shared" si="42"/>
        <v>1</v>
      </c>
      <c r="CD107" s="558">
        <f t="shared" si="43"/>
        <v>1</v>
      </c>
      <c r="CE107" s="510">
        <f t="shared" si="44"/>
        <v>1</v>
      </c>
      <c r="CF107" s="510">
        <f t="shared" si="41"/>
        <v>1</v>
      </c>
      <c r="CG107" s="510">
        <f t="shared" si="41"/>
        <v>1</v>
      </c>
      <c r="CH107" s="510">
        <f t="shared" si="41"/>
        <v>1</v>
      </c>
      <c r="CI107" s="510">
        <f t="shared" si="41"/>
        <v>1</v>
      </c>
      <c r="CJ107" s="510">
        <f t="shared" si="41"/>
        <v>1</v>
      </c>
      <c r="CK107" s="510">
        <f t="shared" si="41"/>
        <v>1</v>
      </c>
      <c r="CL107" s="517">
        <f t="shared" si="45"/>
        <v>1</v>
      </c>
      <c r="CM107" s="559">
        <f t="shared" si="46"/>
        <v>11</v>
      </c>
    </row>
    <row r="108" spans="7:91" ht="18" hidden="1" x14ac:dyDescent="0.2">
      <c r="G108" s="325"/>
      <c r="CB108" s="506">
        <f t="shared" si="42"/>
        <v>1</v>
      </c>
      <c r="CC108" s="506">
        <f t="shared" si="42"/>
        <v>1</v>
      </c>
      <c r="CD108" s="558">
        <f t="shared" si="43"/>
        <v>1</v>
      </c>
      <c r="CE108" s="510">
        <f t="shared" si="44"/>
        <v>1</v>
      </c>
      <c r="CF108" s="510">
        <f t="shared" si="41"/>
        <v>1</v>
      </c>
      <c r="CG108" s="510">
        <f t="shared" si="41"/>
        <v>1</v>
      </c>
      <c r="CH108" s="510">
        <f t="shared" si="41"/>
        <v>1</v>
      </c>
      <c r="CI108" s="510">
        <f t="shared" si="41"/>
        <v>1</v>
      </c>
      <c r="CJ108" s="510">
        <f t="shared" si="41"/>
        <v>1</v>
      </c>
      <c r="CK108" s="510">
        <f t="shared" si="41"/>
        <v>1</v>
      </c>
      <c r="CL108" s="517">
        <f t="shared" si="45"/>
        <v>1</v>
      </c>
      <c r="CM108" s="559">
        <f t="shared" si="46"/>
        <v>11</v>
      </c>
    </row>
    <row r="109" spans="7:91" ht="18" hidden="1" x14ac:dyDescent="0.2">
      <c r="G109" s="325"/>
      <c r="CB109" s="506">
        <f t="shared" si="42"/>
        <v>1</v>
      </c>
      <c r="CC109" s="506">
        <f t="shared" si="42"/>
        <v>1</v>
      </c>
      <c r="CD109" s="558">
        <f t="shared" si="43"/>
        <v>1</v>
      </c>
      <c r="CE109" s="510">
        <f t="shared" si="44"/>
        <v>1</v>
      </c>
      <c r="CF109" s="510">
        <f t="shared" si="41"/>
        <v>1</v>
      </c>
      <c r="CG109" s="510">
        <f t="shared" si="41"/>
        <v>1</v>
      </c>
      <c r="CH109" s="510">
        <f t="shared" si="41"/>
        <v>1</v>
      </c>
      <c r="CI109" s="510">
        <f t="shared" si="41"/>
        <v>1</v>
      </c>
      <c r="CJ109" s="510">
        <f t="shared" si="41"/>
        <v>1</v>
      </c>
      <c r="CK109" s="510">
        <f t="shared" si="41"/>
        <v>1</v>
      </c>
      <c r="CL109" s="517">
        <f t="shared" si="45"/>
        <v>1</v>
      </c>
      <c r="CM109" s="559">
        <f t="shared" si="46"/>
        <v>11</v>
      </c>
    </row>
    <row r="110" spans="7:91" hidden="1" x14ac:dyDescent="0.2">
      <c r="G110" s="325"/>
      <c r="CM110" s="559">
        <f>SUM(CM100:CM109)</f>
        <v>110</v>
      </c>
    </row>
  </sheetData>
  <sheetProtection algorithmName="SHA-512" hashValue="1VyxZ7HXebJpfXmVe7s7kFhqOTFd9MJ+K+v+kWU/5iWkq9AjgFcd2A968Yl/2FOJtMJbLNzXVR0ztgdXp5eq4Q==" saltValue="QLvObR05Ij7NnHRdOXtoMw==" spinCount="100000" sheet="1" objects="1" scenarios="1"/>
  <mergeCells count="54">
    <mergeCell ref="F47:G47"/>
    <mergeCell ref="F46:G46"/>
    <mergeCell ref="F45:G45"/>
    <mergeCell ref="F41:G41"/>
    <mergeCell ref="F42:G42"/>
    <mergeCell ref="O73:P73"/>
    <mergeCell ref="O63:P63"/>
    <mergeCell ref="O64:P64"/>
    <mergeCell ref="O61:P61"/>
    <mergeCell ref="O71:P71"/>
    <mergeCell ref="O72:P72"/>
    <mergeCell ref="O69:P69"/>
    <mergeCell ref="O66:P66"/>
    <mergeCell ref="O70:P70"/>
    <mergeCell ref="O67:P67"/>
    <mergeCell ref="F50:G50"/>
    <mergeCell ref="F49:G49"/>
    <mergeCell ref="F48:G48"/>
    <mergeCell ref="O60:P60"/>
    <mergeCell ref="O65:P65"/>
    <mergeCell ref="O62:P62"/>
    <mergeCell ref="O58:P58"/>
    <mergeCell ref="O59:P59"/>
    <mergeCell ref="CP7:CU7"/>
    <mergeCell ref="C15:Q15"/>
    <mergeCell ref="C16:H16"/>
    <mergeCell ref="I16:N16"/>
    <mergeCell ref="O16:Q16"/>
    <mergeCell ref="C7:D7"/>
    <mergeCell ref="C9:E9"/>
    <mergeCell ref="P10:Q10"/>
    <mergeCell ref="G10:K11"/>
    <mergeCell ref="G12:L13"/>
    <mergeCell ref="CB81:CG81"/>
    <mergeCell ref="CH81:CI81"/>
    <mergeCell ref="F44:G44"/>
    <mergeCell ref="F43:G43"/>
    <mergeCell ref="F40:G40"/>
    <mergeCell ref="N50:O50"/>
    <mergeCell ref="N49:O49"/>
    <mergeCell ref="N48:O48"/>
    <mergeCell ref="N47:O47"/>
    <mergeCell ref="N46:O46"/>
    <mergeCell ref="N45:O45"/>
    <mergeCell ref="N44:O44"/>
    <mergeCell ref="N43:O43"/>
    <mergeCell ref="N42:O42"/>
    <mergeCell ref="N41:O41"/>
    <mergeCell ref="O68:P68"/>
    <mergeCell ref="N40:O40"/>
    <mergeCell ref="C13:D13"/>
    <mergeCell ref="C12:D12"/>
    <mergeCell ref="C11:D11"/>
    <mergeCell ref="C10:D10"/>
  </mergeCells>
  <dataValidations count="10">
    <dataValidation operator="greaterThan" allowBlank="1" showInputMessage="1" showErrorMessage="1" sqref="K41:K50 P41:P50 H41:H50 C41:F50 CD35:CD44 CB100:CL109" xr:uid="{00000000-0002-0000-0500-000000000000}"/>
    <dataValidation type="date" operator="greaterThanOrEqual" allowBlank="1" showInputMessage="1" showErrorMessage="1" error="Please enter today's date or a future date." sqref="J41:J50" xr:uid="{00000000-0002-0000-0500-000001000000}">
      <formula1>TODAY()</formula1>
    </dataValidation>
    <dataValidation type="list" operator="greaterThan" allowBlank="1" showInputMessage="1" showErrorMessage="1" sqref="I41:I50" xr:uid="{00000000-0002-0000-0500-000002000000}">
      <formula1>$CQ$18:$CR$18</formula1>
    </dataValidation>
    <dataValidation type="date" operator="equal" allowBlank="1" showInputMessage="1" showErrorMessage="1" error="Date must be today's date._x000a_Enter as DD/MM/YYYY" sqref="E7" xr:uid="{00000000-0002-0000-0500-000003000000}">
      <formula1>TODAY()</formula1>
    </dataValidation>
    <dataValidation type="list" allowBlank="1" showInputMessage="1" showErrorMessage="1" sqref="Q41:Q50" xr:uid="{00000000-0002-0000-0500-000004000000}">
      <formula1>$CQ$20:$CS$20</formula1>
    </dataValidation>
    <dataValidation type="list" allowBlank="1" showInputMessage="1" showErrorMessage="1" sqref="M18:M27" xr:uid="{00000000-0002-0000-0500-000005000000}">
      <formula1>$CQ$14:$CR$14</formula1>
    </dataValidation>
    <dataValidation type="date" operator="greaterThan" allowBlank="1" showInputMessage="1" showErrorMessage="1" error="Date can't be today or earlier. _x000a_Enter as DD/MM/YYYY" sqref="L18:L27" xr:uid="{00000000-0002-0000-0500-000006000000}">
      <formula1>TODAY()</formula1>
    </dataValidation>
    <dataValidation type="list" allowBlank="1" showInputMessage="1" showErrorMessage="1" sqref="J18:J27" xr:uid="{00000000-0002-0000-0500-000007000000}">
      <formula1>$CT$12:$CU$12</formula1>
    </dataValidation>
    <dataValidation type="list" allowBlank="1" showInputMessage="1" showErrorMessage="1" sqref="I18:I27" xr:uid="{00000000-0002-0000-0500-000008000000}">
      <formula1>$CQ$10:$CT$10</formula1>
    </dataValidation>
    <dataValidation type="date" operator="equal" allowBlank="1" showInputMessage="1" showErrorMessage="1" error="Date must be today's date._x000a_Enter as DD/MM/YYYY" sqref="G7" xr:uid="{00000000-0002-0000-0500-000009000000}">
      <formula1>#REF!</formula1>
    </dataValidation>
  </dataValidations>
  <printOptions horizontalCentered="1"/>
  <pageMargins left="0.25" right="0.25" top="0.75" bottom="0.75" header="0.3" footer="0.3"/>
  <pageSetup paperSize="9" scale="33" orientation="landscape" r:id="rId1"/>
  <headerFooter>
    <oddHeader>&amp;C&amp;"Calibri"&amp;8&amp;K737373KCOM Commercial in 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DI110"/>
  <sheetViews>
    <sheetView zoomScale="60" zoomScaleNormal="60" workbookViewId="0">
      <selection activeCell="E7" sqref="E7"/>
    </sheetView>
  </sheetViews>
  <sheetFormatPr defaultColWidth="0" defaultRowHeight="12.75" zeroHeight="1" x14ac:dyDescent="0.2"/>
  <cols>
    <col min="1" max="1" width="3.140625" style="325" customWidth="1"/>
    <col min="2" max="2" width="2.5703125" style="325" customWidth="1"/>
    <col min="3" max="3" width="12.5703125" style="325" customWidth="1"/>
    <col min="4" max="4" width="34.140625" style="325" customWidth="1"/>
    <col min="5" max="5" width="44.85546875" style="325" customWidth="1"/>
    <col min="6" max="6" width="14.5703125" style="325" customWidth="1"/>
    <col min="7" max="7" width="25.28515625" style="326" customWidth="1"/>
    <col min="8" max="8" width="22.42578125" style="325" customWidth="1"/>
    <col min="9" max="9" width="53.7109375" style="325" customWidth="1"/>
    <col min="10" max="10" width="22.5703125" style="325" customWidth="1"/>
    <col min="11" max="11" width="42.28515625" style="325" customWidth="1"/>
    <col min="12" max="12" width="26.140625" style="325" customWidth="1"/>
    <col min="13" max="13" width="26.42578125" style="325" customWidth="1"/>
    <col min="14" max="14" width="24" style="325" customWidth="1"/>
    <col min="15" max="15" width="27" style="325" customWidth="1"/>
    <col min="16" max="16" width="22.28515625" style="325" customWidth="1"/>
    <col min="17" max="17" width="23.5703125" style="325" customWidth="1"/>
    <col min="18" max="18" width="4.7109375" style="325" customWidth="1"/>
    <col min="19" max="19" width="15.140625" style="325" customWidth="1"/>
    <col min="20" max="20" width="12.85546875" style="325" hidden="1"/>
    <col min="21" max="21" width="4.7109375" style="325" hidden="1"/>
    <col min="22" max="79" width="9.140625" style="325" hidden="1"/>
    <col min="80" max="84" width="14" style="325" hidden="1"/>
    <col min="85" max="85" width="22.5703125" style="325" hidden="1"/>
    <col min="86" max="87" width="14" style="325" hidden="1"/>
    <col min="88" max="93" width="9.140625" style="325" hidden="1"/>
    <col min="94" max="99" width="23.28515625" style="325" hidden="1"/>
    <col min="100" max="113" width="19.140625" style="325" hidden="1"/>
    <col min="114" max="16384" width="9.140625" style="325" hidden="1"/>
  </cols>
  <sheetData>
    <row r="1" spans="2:112" ht="13.5" thickBot="1" x14ac:dyDescent="0.25"/>
    <row r="2" spans="2:112" ht="9.75" customHeight="1" thickTop="1" x14ac:dyDescent="0.2">
      <c r="B2" s="327"/>
      <c r="C2" s="328"/>
      <c r="D2" s="328"/>
      <c r="E2" s="328"/>
      <c r="F2" s="328"/>
      <c r="G2" s="328"/>
      <c r="H2" s="328"/>
      <c r="I2" s="328"/>
      <c r="J2" s="328"/>
      <c r="K2" s="328"/>
      <c r="L2" s="328"/>
      <c r="M2" s="328"/>
      <c r="N2" s="328"/>
      <c r="O2" s="329"/>
      <c r="P2" s="329"/>
      <c r="Q2" s="329"/>
      <c r="R2" s="330"/>
      <c r="S2" s="331"/>
      <c r="T2" s="332"/>
    </row>
    <row r="3" spans="2:112" ht="38.25" customHeight="1" x14ac:dyDescent="0.6">
      <c r="B3" s="333"/>
      <c r="C3" s="334"/>
      <c r="E3" s="335"/>
      <c r="F3" s="332"/>
      <c r="G3" s="336"/>
      <c r="H3" s="337"/>
      <c r="I3" s="337"/>
      <c r="J3" s="337"/>
      <c r="K3" s="337"/>
      <c r="L3" s="337"/>
      <c r="M3" s="337"/>
      <c r="N3" s="338"/>
      <c r="O3" s="332"/>
      <c r="P3" s="332"/>
      <c r="Q3" s="332"/>
      <c r="R3" s="339"/>
      <c r="S3" s="332"/>
      <c r="T3" s="332"/>
      <c r="CB3" s="340" t="s">
        <v>175</v>
      </c>
      <c r="CC3" s="341"/>
      <c r="CD3" s="341"/>
      <c r="CE3" s="341"/>
      <c r="CF3" s="341"/>
      <c r="CG3" s="341"/>
      <c r="CH3" s="341"/>
      <c r="CI3" s="341"/>
      <c r="CJ3" s="341"/>
      <c r="CK3" s="341"/>
      <c r="CL3" s="341"/>
      <c r="CM3" s="341"/>
      <c r="CN3" s="341"/>
      <c r="CP3" s="340" t="s">
        <v>178</v>
      </c>
    </row>
    <row r="4" spans="2:112" ht="21" customHeight="1" x14ac:dyDescent="0.25">
      <c r="B4" s="333"/>
      <c r="C4" s="1273" t="s">
        <v>315</v>
      </c>
      <c r="E4" s="342"/>
      <c r="F4" s="332"/>
      <c r="G4" s="336"/>
      <c r="H4" s="337"/>
      <c r="I4" s="337"/>
      <c r="J4" s="337"/>
      <c r="K4" s="337"/>
      <c r="L4" s="337"/>
      <c r="M4" s="337"/>
      <c r="N4" s="343"/>
      <c r="O4" s="332"/>
      <c r="P4" s="332"/>
      <c r="Q4" s="332"/>
      <c r="R4" s="339"/>
      <c r="S4" s="332"/>
      <c r="T4" s="332"/>
      <c r="AP4" s="332"/>
      <c r="AQ4" s="332"/>
      <c r="AR4" s="332"/>
      <c r="AS4" s="332"/>
      <c r="AT4" s="332"/>
      <c r="AU4" s="332"/>
      <c r="AV4" s="332"/>
      <c r="AW4" s="332"/>
    </row>
    <row r="5" spans="2:112" ht="16.5" customHeight="1" thickBot="1" x14ac:dyDescent="0.25">
      <c r="B5" s="333"/>
      <c r="C5" s="386" t="s">
        <v>249</v>
      </c>
      <c r="E5" s="344"/>
      <c r="F5" s="345"/>
      <c r="G5" s="345"/>
      <c r="H5" s="332"/>
      <c r="I5" s="332"/>
      <c r="J5" s="332"/>
      <c r="K5" s="332"/>
      <c r="L5" s="332"/>
      <c r="M5" s="346"/>
      <c r="N5" s="343"/>
      <c r="O5" s="332"/>
      <c r="P5" s="332"/>
      <c r="Q5" s="332"/>
      <c r="R5" s="339"/>
      <c r="S5" s="332"/>
      <c r="T5" s="332"/>
      <c r="AP5" s="332"/>
      <c r="AQ5" s="332"/>
      <c r="AR5" s="332"/>
      <c r="AS5" s="332"/>
      <c r="AT5" s="332"/>
      <c r="AU5" s="332"/>
      <c r="AV5" s="332"/>
      <c r="AW5" s="332"/>
    </row>
    <row r="6" spans="2:112" ht="23.25" customHeight="1" x14ac:dyDescent="0.2">
      <c r="B6" s="333"/>
      <c r="C6" s="334"/>
      <c r="D6" s="334"/>
      <c r="E6" s="345"/>
      <c r="F6" s="345"/>
      <c r="G6" s="345"/>
      <c r="H6" s="332"/>
      <c r="I6" s="332"/>
      <c r="J6" s="332"/>
      <c r="K6" s="332"/>
      <c r="L6" s="332"/>
      <c r="M6" s="346"/>
      <c r="N6" s="343"/>
      <c r="O6" s="332"/>
      <c r="P6" s="332"/>
      <c r="Q6" s="332"/>
      <c r="R6" s="339"/>
      <c r="S6" s="332"/>
      <c r="T6" s="332"/>
      <c r="AP6" s="332"/>
      <c r="AQ6" s="332"/>
      <c r="AR6" s="332"/>
      <c r="AS6" s="332"/>
      <c r="AT6" s="332"/>
      <c r="AU6" s="332"/>
      <c r="AV6" s="332"/>
      <c r="AW6" s="332"/>
      <c r="CB6" s="347" t="s">
        <v>192</v>
      </c>
      <c r="CC6" s="348"/>
      <c r="CD6" s="348"/>
      <c r="CE6" s="348"/>
      <c r="CF6" s="349"/>
      <c r="CP6" s="347" t="s">
        <v>45</v>
      </c>
      <c r="CQ6" s="348"/>
      <c r="CR6" s="348"/>
      <c r="CS6" s="348"/>
      <c r="CT6" s="349"/>
      <c r="CU6" s="332"/>
    </row>
    <row r="7" spans="2:112" ht="20.25" customHeight="1" x14ac:dyDescent="0.2">
      <c r="B7" s="333"/>
      <c r="C7" s="1274" t="s">
        <v>0</v>
      </c>
      <c r="D7" s="1275"/>
      <c r="E7" s="350"/>
      <c r="F7" s="334"/>
      <c r="G7" s="351"/>
      <c r="H7" s="334"/>
      <c r="I7" s="334"/>
      <c r="J7" s="334"/>
      <c r="K7" s="334"/>
      <c r="L7" s="334"/>
      <c r="M7" s="334"/>
      <c r="N7" s="352"/>
      <c r="O7" s="334"/>
      <c r="P7" s="334"/>
      <c r="Q7" s="334"/>
      <c r="R7" s="339"/>
      <c r="S7" s="332"/>
      <c r="T7" s="332"/>
      <c r="AP7" s="332"/>
      <c r="AQ7" s="332"/>
      <c r="AR7" s="332"/>
      <c r="AS7" s="332"/>
      <c r="AT7" s="332"/>
      <c r="AU7" s="332"/>
      <c r="AV7" s="332"/>
      <c r="AW7" s="332"/>
      <c r="CB7" s="353" t="s">
        <v>44</v>
      </c>
      <c r="CC7" s="353" t="s">
        <v>5</v>
      </c>
      <c r="CD7" s="353" t="s">
        <v>32</v>
      </c>
      <c r="CE7" s="354"/>
      <c r="CF7" s="353" t="s">
        <v>35</v>
      </c>
      <c r="CG7" s="353" t="s">
        <v>36</v>
      </c>
      <c r="CH7" s="353" t="s">
        <v>37</v>
      </c>
      <c r="CI7" s="354"/>
      <c r="CJ7" s="355" t="s">
        <v>38</v>
      </c>
      <c r="CP7" s="356" t="s">
        <v>46</v>
      </c>
      <c r="CQ7" s="356"/>
      <c r="CR7" s="356"/>
      <c r="CS7" s="356"/>
      <c r="CT7" s="356"/>
      <c r="CU7" s="356"/>
    </row>
    <row r="8" spans="2:112" ht="5.25" customHeight="1" x14ac:dyDescent="0.25">
      <c r="B8" s="333"/>
      <c r="C8" s="357"/>
      <c r="D8" s="358"/>
      <c r="E8" s="359"/>
      <c r="F8" s="334"/>
      <c r="G8" s="334"/>
      <c r="H8" s="360"/>
      <c r="I8" s="360"/>
      <c r="J8" s="360"/>
      <c r="K8" s="360"/>
      <c r="L8" s="360"/>
      <c r="M8" s="360"/>
      <c r="N8" s="334"/>
      <c r="O8" s="334"/>
      <c r="P8" s="334"/>
      <c r="Q8" s="334"/>
      <c r="R8" s="339"/>
      <c r="S8" s="332"/>
      <c r="T8" s="332"/>
      <c r="AP8" s="332"/>
      <c r="AQ8" s="332"/>
      <c r="AR8" s="332"/>
      <c r="AS8" s="332"/>
      <c r="AT8" s="332"/>
      <c r="AU8" s="332"/>
      <c r="AV8" s="332"/>
      <c r="AW8" s="332"/>
      <c r="CB8" s="361">
        <f t="shared" ref="CB8:CB17" si="0">IF(C18="",1,2)</f>
        <v>2</v>
      </c>
      <c r="CC8" s="361">
        <f t="shared" ref="CC8:CD17" si="1">IF(F18="",1,2)</f>
        <v>1</v>
      </c>
      <c r="CD8" s="361">
        <f t="shared" si="1"/>
        <v>1</v>
      </c>
      <c r="CE8" s="362"/>
      <c r="CF8" s="361">
        <f t="shared" ref="CF8:CF17" si="2">IF(L18="",1,2)</f>
        <v>1</v>
      </c>
      <c r="CG8" s="361">
        <f t="shared" ref="CG8:CG17" si="3">IF(N18="",1,2)</f>
        <v>1</v>
      </c>
      <c r="CH8" s="361">
        <f t="shared" ref="CH8:CH17" si="4">IF(I18="",1,2)</f>
        <v>1</v>
      </c>
      <c r="CI8" s="362"/>
      <c r="CJ8" s="361">
        <f t="shared" ref="CJ8:CJ17" si="5">IF(H18="",1,2)</f>
        <v>1</v>
      </c>
      <c r="CP8" s="363" t="s">
        <v>47</v>
      </c>
      <c r="CQ8" s="364" t="s">
        <v>19</v>
      </c>
      <c r="CR8" s="364" t="s">
        <v>20</v>
      </c>
      <c r="CS8" s="365"/>
      <c r="CT8" s="365"/>
      <c r="CU8" s="366"/>
    </row>
    <row r="9" spans="2:112" ht="20.25" customHeight="1" x14ac:dyDescent="0.2">
      <c r="B9" s="333"/>
      <c r="C9" s="1274" t="s">
        <v>291</v>
      </c>
      <c r="D9" s="1276"/>
      <c r="E9" s="1275"/>
      <c r="F9" s="367"/>
      <c r="G9" s="367"/>
      <c r="H9" s="367"/>
      <c r="I9" s="367"/>
      <c r="J9" s="367"/>
      <c r="K9" s="367"/>
      <c r="L9" s="367"/>
      <c r="M9" s="367"/>
      <c r="N9" s="341"/>
      <c r="O9" s="334"/>
      <c r="P9" s="334"/>
      <c r="Q9" s="334"/>
      <c r="R9" s="339"/>
      <c r="S9" s="332"/>
      <c r="T9" s="332"/>
      <c r="AP9" s="332"/>
      <c r="AQ9" s="332"/>
      <c r="AR9" s="332"/>
      <c r="AS9" s="332"/>
      <c r="AT9" s="332"/>
      <c r="AU9" s="332"/>
      <c r="AV9" s="332"/>
      <c r="AW9" s="332"/>
      <c r="CB9" s="361">
        <f t="shared" si="0"/>
        <v>2</v>
      </c>
      <c r="CC9" s="361">
        <f t="shared" si="1"/>
        <v>1</v>
      </c>
      <c r="CD9" s="361">
        <f t="shared" si="1"/>
        <v>1</v>
      </c>
      <c r="CE9" s="362"/>
      <c r="CF9" s="361">
        <f t="shared" si="2"/>
        <v>1</v>
      </c>
      <c r="CG9" s="361">
        <f t="shared" si="3"/>
        <v>1</v>
      </c>
      <c r="CH9" s="361">
        <f t="shared" si="4"/>
        <v>1</v>
      </c>
      <c r="CI9" s="362"/>
      <c r="CJ9" s="361">
        <f t="shared" si="5"/>
        <v>1</v>
      </c>
      <c r="CP9" s="368" t="s">
        <v>118</v>
      </c>
      <c r="CQ9" s="369"/>
      <c r="CR9" s="369"/>
      <c r="CS9" s="369"/>
      <c r="CT9" s="369"/>
      <c r="CU9" s="369"/>
    </row>
    <row r="10" spans="2:112" ht="25.5" customHeight="1" x14ac:dyDescent="0.2">
      <c r="B10" s="333"/>
      <c r="C10" s="370" t="s">
        <v>6</v>
      </c>
      <c r="D10" s="371"/>
      <c r="E10" s="372"/>
      <c r="F10" s="373"/>
      <c r="G10" s="374"/>
      <c r="H10" s="341"/>
      <c r="I10" s="373"/>
      <c r="J10" s="373"/>
      <c r="K10" s="373"/>
      <c r="L10" s="373"/>
      <c r="M10" s="373"/>
      <c r="N10" s="341"/>
      <c r="O10" s="341"/>
      <c r="P10" s="1152" t="s">
        <v>287</v>
      </c>
      <c r="Q10" s="1154"/>
      <c r="R10" s="339"/>
      <c r="S10" s="332"/>
      <c r="T10" s="332"/>
      <c r="AP10" s="332"/>
      <c r="AQ10" s="332"/>
      <c r="AR10" s="332"/>
      <c r="AS10" s="332"/>
      <c r="AT10" s="332"/>
      <c r="AU10" s="332"/>
      <c r="AV10" s="332"/>
      <c r="AW10" s="332"/>
      <c r="CB10" s="361">
        <f t="shared" si="0"/>
        <v>2</v>
      </c>
      <c r="CC10" s="361">
        <f t="shared" si="1"/>
        <v>1</v>
      </c>
      <c r="CD10" s="361">
        <f t="shared" si="1"/>
        <v>1</v>
      </c>
      <c r="CE10" s="362"/>
      <c r="CF10" s="361">
        <f t="shared" si="2"/>
        <v>1</v>
      </c>
      <c r="CG10" s="361">
        <f t="shared" si="3"/>
        <v>1</v>
      </c>
      <c r="CH10" s="361">
        <f t="shared" si="4"/>
        <v>1</v>
      </c>
      <c r="CI10" s="362"/>
      <c r="CJ10" s="361">
        <f t="shared" si="5"/>
        <v>1</v>
      </c>
      <c r="CP10" s="363" t="s">
        <v>48</v>
      </c>
      <c r="CQ10" s="377" t="s">
        <v>295</v>
      </c>
      <c r="CR10" s="377" t="s">
        <v>296</v>
      </c>
      <c r="CS10" s="325" t="s">
        <v>297</v>
      </c>
      <c r="CT10" s="325" t="s">
        <v>298</v>
      </c>
      <c r="CU10" s="325" t="s">
        <v>299</v>
      </c>
      <c r="CV10" s="325" t="s">
        <v>300</v>
      </c>
      <c r="CW10" s="325" t="s">
        <v>301</v>
      </c>
      <c r="CX10" s="325" t="s">
        <v>302</v>
      </c>
      <c r="CY10" s="325" t="s">
        <v>303</v>
      </c>
      <c r="CZ10" s="325" t="s">
        <v>304</v>
      </c>
      <c r="DA10" s="325" t="s">
        <v>305</v>
      </c>
      <c r="DB10" s="325" t="s">
        <v>306</v>
      </c>
      <c r="DC10" s="325" t="s">
        <v>307</v>
      </c>
      <c r="DE10" s="325" t="s">
        <v>308</v>
      </c>
      <c r="DF10" s="325" t="s">
        <v>309</v>
      </c>
      <c r="DG10" s="325" t="s">
        <v>310</v>
      </c>
      <c r="DH10" s="325" t="s">
        <v>267</v>
      </c>
    </row>
    <row r="11" spans="2:112" ht="25.5" customHeight="1" x14ac:dyDescent="0.2">
      <c r="B11" s="333"/>
      <c r="C11" s="370" t="s">
        <v>72</v>
      </c>
      <c r="D11" s="371"/>
      <c r="E11" s="372"/>
      <c r="F11" s="373"/>
      <c r="G11" s="1293" t="s">
        <v>312</v>
      </c>
      <c r="H11" s="1293"/>
      <c r="I11" s="1293"/>
      <c r="J11" s="1293"/>
      <c r="K11" s="1293"/>
      <c r="L11" s="373"/>
      <c r="M11" s="373"/>
      <c r="N11" s="341"/>
      <c r="O11" s="341"/>
      <c r="P11" s="378" t="s">
        <v>164</v>
      </c>
      <c r="Q11" s="379"/>
      <c r="R11" s="339"/>
      <c r="S11" s="332"/>
      <c r="T11" s="332"/>
      <c r="AP11" s="332"/>
      <c r="AQ11" s="332"/>
      <c r="AR11" s="332"/>
      <c r="AS11" s="332"/>
      <c r="AT11" s="332"/>
      <c r="AU11" s="332"/>
      <c r="AV11" s="332"/>
      <c r="AW11" s="332"/>
      <c r="CB11" s="361">
        <f t="shared" si="0"/>
        <v>2</v>
      </c>
      <c r="CC11" s="361">
        <f t="shared" si="1"/>
        <v>1</v>
      </c>
      <c r="CD11" s="361">
        <f t="shared" si="1"/>
        <v>1</v>
      </c>
      <c r="CE11" s="362"/>
      <c r="CF11" s="361">
        <f t="shared" si="2"/>
        <v>1</v>
      </c>
      <c r="CG11" s="361">
        <f t="shared" si="3"/>
        <v>1</v>
      </c>
      <c r="CH11" s="361">
        <f t="shared" si="4"/>
        <v>1</v>
      </c>
      <c r="CI11" s="362"/>
      <c r="CJ11" s="361">
        <f t="shared" si="5"/>
        <v>1</v>
      </c>
      <c r="CP11" s="363" t="s">
        <v>53</v>
      </c>
      <c r="CQ11" s="380" t="s">
        <v>266</v>
      </c>
      <c r="CR11" s="380" t="s">
        <v>266</v>
      </c>
      <c r="CS11" s="325" t="s">
        <v>266</v>
      </c>
      <c r="CT11" s="325" t="s">
        <v>266</v>
      </c>
      <c r="CU11" s="325" t="s">
        <v>266</v>
      </c>
      <c r="CV11" s="325" t="s">
        <v>266</v>
      </c>
      <c r="CW11" s="325" t="s">
        <v>266</v>
      </c>
      <c r="CX11" s="325" t="s">
        <v>266</v>
      </c>
      <c r="CY11" s="325" t="s">
        <v>266</v>
      </c>
      <c r="CZ11" s="325" t="s">
        <v>266</v>
      </c>
      <c r="DA11" s="325" t="s">
        <v>266</v>
      </c>
      <c r="DB11" s="325" t="s">
        <v>266</v>
      </c>
      <c r="DC11" s="325" t="s">
        <v>266</v>
      </c>
      <c r="DE11" s="325" t="s">
        <v>266</v>
      </c>
      <c r="DF11" s="325" t="s">
        <v>266</v>
      </c>
      <c r="DG11" s="325" t="s">
        <v>266</v>
      </c>
      <c r="DH11" s="325" t="s">
        <v>266</v>
      </c>
    </row>
    <row r="12" spans="2:112" ht="25.5" customHeight="1" x14ac:dyDescent="0.2">
      <c r="B12" s="333"/>
      <c r="C12" s="370" t="s">
        <v>7</v>
      </c>
      <c r="D12" s="371"/>
      <c r="E12" s="372"/>
      <c r="F12" s="373"/>
      <c r="G12" s="1293"/>
      <c r="H12" s="1293"/>
      <c r="I12" s="1293"/>
      <c r="J12" s="1293"/>
      <c r="K12" s="1293"/>
      <c r="L12" s="373"/>
      <c r="M12" s="373"/>
      <c r="N12" s="341"/>
      <c r="O12" s="341"/>
      <c r="P12" s="381" t="s">
        <v>165</v>
      </c>
      <c r="Q12" s="382"/>
      <c r="R12" s="339"/>
      <c r="S12" s="332"/>
      <c r="T12" s="332"/>
      <c r="AP12" s="332"/>
      <c r="AQ12" s="332"/>
      <c r="AR12" s="332"/>
      <c r="AS12" s="332"/>
      <c r="AT12" s="332"/>
      <c r="AU12" s="332"/>
      <c r="AV12" s="332"/>
      <c r="AW12" s="332"/>
      <c r="CB12" s="361">
        <f t="shared" si="0"/>
        <v>2</v>
      </c>
      <c r="CC12" s="361">
        <f t="shared" si="1"/>
        <v>1</v>
      </c>
      <c r="CD12" s="361">
        <f t="shared" si="1"/>
        <v>1</v>
      </c>
      <c r="CE12" s="362"/>
      <c r="CF12" s="361">
        <f t="shared" si="2"/>
        <v>1</v>
      </c>
      <c r="CG12" s="361">
        <f t="shared" si="3"/>
        <v>1</v>
      </c>
      <c r="CH12" s="361">
        <f t="shared" si="4"/>
        <v>1</v>
      </c>
      <c r="CI12" s="362"/>
      <c r="CJ12" s="361">
        <f t="shared" si="5"/>
        <v>1</v>
      </c>
      <c r="CP12" s="363" t="s">
        <v>54</v>
      </c>
      <c r="CQ12" s="223"/>
      <c r="CR12" s="223" t="s">
        <v>264</v>
      </c>
      <c r="CS12" s="383" t="s">
        <v>251</v>
      </c>
    </row>
    <row r="13" spans="2:112" ht="25.5" customHeight="1" x14ac:dyDescent="0.2">
      <c r="B13" s="384"/>
      <c r="C13" s="370" t="s">
        <v>8</v>
      </c>
      <c r="D13" s="371"/>
      <c r="E13" s="385"/>
      <c r="F13" s="386"/>
      <c r="G13" s="374"/>
      <c r="H13" s="341"/>
      <c r="I13" s="386"/>
      <c r="J13" s="386"/>
      <c r="K13" s="386"/>
      <c r="L13" s="386"/>
      <c r="M13" s="386"/>
      <c r="N13" s="341"/>
      <c r="O13" s="341"/>
      <c r="P13" s="381" t="s">
        <v>166</v>
      </c>
      <c r="Q13" s="382"/>
      <c r="R13" s="339"/>
      <c r="S13" s="331"/>
      <c r="T13" s="332"/>
      <c r="AP13" s="332"/>
      <c r="AQ13" s="332"/>
      <c r="AR13" s="332"/>
      <c r="AS13" s="332"/>
      <c r="AT13" s="332"/>
      <c r="AU13" s="332"/>
      <c r="AV13" s="332"/>
      <c r="AW13" s="332"/>
      <c r="CB13" s="361">
        <f t="shared" si="0"/>
        <v>2</v>
      </c>
      <c r="CC13" s="361">
        <f t="shared" si="1"/>
        <v>1</v>
      </c>
      <c r="CD13" s="361">
        <f t="shared" si="1"/>
        <v>1</v>
      </c>
      <c r="CE13" s="362"/>
      <c r="CF13" s="361">
        <f t="shared" si="2"/>
        <v>1</v>
      </c>
      <c r="CG13" s="361">
        <f t="shared" si="3"/>
        <v>1</v>
      </c>
      <c r="CH13" s="361">
        <f t="shared" si="4"/>
        <v>1</v>
      </c>
      <c r="CI13" s="362"/>
      <c r="CJ13" s="361">
        <f t="shared" si="5"/>
        <v>1</v>
      </c>
      <c r="CP13" s="363" t="s">
        <v>58</v>
      </c>
      <c r="CQ13" s="387" t="s">
        <v>252</v>
      </c>
      <c r="CR13" s="387">
        <v>80</v>
      </c>
      <c r="CS13" s="325" t="s">
        <v>252</v>
      </c>
    </row>
    <row r="14" spans="2:112" ht="18.75" customHeight="1" x14ac:dyDescent="0.2">
      <c r="B14" s="331"/>
      <c r="C14" s="334"/>
      <c r="D14" s="341"/>
      <c r="E14" s="334"/>
      <c r="F14" s="334"/>
      <c r="G14" s="334"/>
      <c r="H14" s="334"/>
      <c r="I14" s="334"/>
      <c r="J14" s="334"/>
      <c r="K14" s="334"/>
      <c r="L14" s="334"/>
      <c r="M14" s="334"/>
      <c r="N14" s="334"/>
      <c r="O14" s="334"/>
      <c r="P14" s="334"/>
      <c r="Q14" s="334"/>
      <c r="R14" s="339"/>
      <c r="S14" s="331"/>
      <c r="T14" s="332"/>
      <c r="AP14" s="332"/>
      <c r="AQ14" s="332"/>
      <c r="AR14" s="332"/>
      <c r="AS14" s="332"/>
      <c r="AT14" s="332"/>
      <c r="AU14" s="332"/>
      <c r="AV14" s="332"/>
      <c r="AW14" s="332"/>
      <c r="CB14" s="361">
        <f t="shared" si="0"/>
        <v>2</v>
      </c>
      <c r="CC14" s="361">
        <f t="shared" si="1"/>
        <v>1</v>
      </c>
      <c r="CD14" s="361">
        <f t="shared" si="1"/>
        <v>1</v>
      </c>
      <c r="CE14" s="362"/>
      <c r="CF14" s="361">
        <f t="shared" si="2"/>
        <v>1</v>
      </c>
      <c r="CG14" s="361">
        <f t="shared" si="3"/>
        <v>1</v>
      </c>
      <c r="CH14" s="361">
        <f t="shared" si="4"/>
        <v>1</v>
      </c>
      <c r="CI14" s="362"/>
      <c r="CJ14" s="361">
        <f t="shared" si="5"/>
        <v>1</v>
      </c>
      <c r="CP14" s="363" t="s">
        <v>59</v>
      </c>
      <c r="CQ14" s="365" t="s">
        <v>61</v>
      </c>
      <c r="CR14" s="365" t="s">
        <v>265</v>
      </c>
      <c r="CS14" s="365"/>
      <c r="CT14" s="365"/>
      <c r="CU14" s="366"/>
    </row>
    <row r="15" spans="2:112" ht="20.25" customHeight="1" x14ac:dyDescent="0.25">
      <c r="B15" s="331"/>
      <c r="C15" s="1274" t="s">
        <v>87</v>
      </c>
      <c r="D15" s="1276"/>
      <c r="E15" s="1276"/>
      <c r="F15" s="1276"/>
      <c r="G15" s="1276"/>
      <c r="H15" s="1276"/>
      <c r="I15" s="1276"/>
      <c r="J15" s="1276"/>
      <c r="K15" s="1276"/>
      <c r="L15" s="1276"/>
      <c r="M15" s="1276"/>
      <c r="N15" s="1276"/>
      <c r="O15" s="1276"/>
      <c r="P15" s="1276"/>
      <c r="Q15" s="1275"/>
      <c r="R15" s="339"/>
      <c r="S15" s="388"/>
      <c r="T15" s="389"/>
      <c r="AI15" s="332"/>
      <c r="AJ15" s="332"/>
      <c r="AK15" s="332"/>
      <c r="AL15" s="332"/>
      <c r="AM15" s="332"/>
      <c r="AN15" s="332"/>
      <c r="AO15" s="332"/>
      <c r="AP15" s="332"/>
      <c r="AQ15" s="332"/>
      <c r="AR15" s="332"/>
      <c r="AS15" s="332"/>
      <c r="AT15" s="332"/>
      <c r="AU15" s="332"/>
      <c r="AV15" s="332"/>
      <c r="AW15" s="332"/>
      <c r="AX15" s="332"/>
      <c r="CB15" s="390">
        <f t="shared" si="0"/>
        <v>2</v>
      </c>
      <c r="CC15" s="390">
        <f t="shared" si="1"/>
        <v>1</v>
      </c>
      <c r="CD15" s="390">
        <f t="shared" si="1"/>
        <v>1</v>
      </c>
      <c r="CE15" s="391"/>
      <c r="CF15" s="390">
        <f t="shared" si="2"/>
        <v>1</v>
      </c>
      <c r="CG15" s="361">
        <f t="shared" si="3"/>
        <v>1</v>
      </c>
      <c r="CH15" s="361">
        <f t="shared" si="4"/>
        <v>1</v>
      </c>
      <c r="CI15" s="391"/>
      <c r="CJ15" s="390">
        <f t="shared" si="5"/>
        <v>1</v>
      </c>
      <c r="CP15" s="392" t="s">
        <v>119</v>
      </c>
      <c r="CQ15" s="393">
        <v>12</v>
      </c>
      <c r="CR15" s="393">
        <v>12</v>
      </c>
      <c r="CS15" s="393"/>
      <c r="CT15" s="393"/>
      <c r="CU15" s="394"/>
    </row>
    <row r="16" spans="2:112" ht="21.75" customHeight="1" x14ac:dyDescent="0.25">
      <c r="B16" s="331"/>
      <c r="C16" s="1277" t="s">
        <v>268</v>
      </c>
      <c r="D16" s="1278"/>
      <c r="E16" s="1278"/>
      <c r="F16" s="1278"/>
      <c r="G16" s="1278"/>
      <c r="H16" s="1279"/>
      <c r="I16" s="1280" t="s">
        <v>12</v>
      </c>
      <c r="J16" s="1281"/>
      <c r="K16" s="1281"/>
      <c r="L16" s="1281"/>
      <c r="M16" s="1281"/>
      <c r="N16" s="1282"/>
      <c r="O16" s="1283" t="s">
        <v>86</v>
      </c>
      <c r="P16" s="1284"/>
      <c r="Q16" s="1285"/>
      <c r="R16" s="339"/>
      <c r="S16" s="395"/>
      <c r="T16" s="332"/>
      <c r="AI16" s="332"/>
      <c r="AJ16" s="332"/>
      <c r="AK16" s="332"/>
      <c r="AL16" s="332"/>
      <c r="AM16" s="332"/>
      <c r="AN16" s="332"/>
      <c r="AO16" s="332"/>
      <c r="AP16" s="332"/>
      <c r="AQ16" s="332"/>
      <c r="AR16" s="332"/>
      <c r="AS16" s="332"/>
      <c r="AT16" s="332"/>
      <c r="AU16" s="332"/>
      <c r="AV16" s="332"/>
      <c r="AW16" s="332"/>
      <c r="AX16" s="332"/>
      <c r="CB16" s="390">
        <f t="shared" si="0"/>
        <v>2</v>
      </c>
      <c r="CC16" s="390">
        <f t="shared" si="1"/>
        <v>1</v>
      </c>
      <c r="CD16" s="390">
        <f t="shared" si="1"/>
        <v>1</v>
      </c>
      <c r="CE16" s="391"/>
      <c r="CF16" s="390">
        <f t="shared" si="2"/>
        <v>1</v>
      </c>
      <c r="CG16" s="361">
        <f t="shared" si="3"/>
        <v>1</v>
      </c>
      <c r="CH16" s="361">
        <f t="shared" si="4"/>
        <v>1</v>
      </c>
      <c r="CI16" s="391"/>
      <c r="CJ16" s="390">
        <f t="shared" si="5"/>
        <v>1</v>
      </c>
      <c r="CP16" s="396" t="s">
        <v>120</v>
      </c>
      <c r="CQ16" s="364" t="s">
        <v>20</v>
      </c>
      <c r="CR16" s="364" t="s">
        <v>121</v>
      </c>
      <c r="CS16" s="364" t="s">
        <v>122</v>
      </c>
      <c r="CT16" s="397" t="s">
        <v>123</v>
      </c>
      <c r="CU16" s="364" t="s">
        <v>124</v>
      </c>
    </row>
    <row r="17" spans="2:100" ht="42" customHeight="1" x14ac:dyDescent="0.25">
      <c r="B17" s="331"/>
      <c r="C17" s="398" t="s">
        <v>220</v>
      </c>
      <c r="D17" s="399" t="s">
        <v>44</v>
      </c>
      <c r="E17" s="400" t="s">
        <v>281</v>
      </c>
      <c r="F17" s="401" t="s">
        <v>108</v>
      </c>
      <c r="G17" s="398" t="s">
        <v>84</v>
      </c>
      <c r="H17" s="398" t="s">
        <v>261</v>
      </c>
      <c r="I17" s="398" t="s">
        <v>149</v>
      </c>
      <c r="J17" s="402" t="s">
        <v>71</v>
      </c>
      <c r="K17" s="403" t="s">
        <v>85</v>
      </c>
      <c r="L17" s="398" t="s">
        <v>93</v>
      </c>
      <c r="M17" s="398" t="s">
        <v>79</v>
      </c>
      <c r="N17" s="398" t="s">
        <v>286</v>
      </c>
      <c r="O17" s="404" t="s">
        <v>250</v>
      </c>
      <c r="P17" s="398" t="s">
        <v>117</v>
      </c>
      <c r="Q17" s="398" t="s">
        <v>289</v>
      </c>
      <c r="R17" s="339"/>
      <c r="S17" s="405"/>
      <c r="T17" s="332"/>
      <c r="AI17" s="332"/>
      <c r="AJ17" s="332"/>
      <c r="AK17" s="332"/>
      <c r="AL17" s="332"/>
      <c r="AM17" s="332"/>
      <c r="AN17" s="332"/>
      <c r="AO17" s="332"/>
      <c r="AP17" s="332"/>
      <c r="AQ17" s="332"/>
      <c r="AR17" s="332"/>
      <c r="AS17" s="332"/>
      <c r="AT17" s="332"/>
      <c r="AU17" s="332"/>
      <c r="AV17" s="332"/>
      <c r="AW17" s="332"/>
      <c r="AX17" s="332"/>
      <c r="CB17" s="390">
        <f t="shared" si="0"/>
        <v>2</v>
      </c>
      <c r="CC17" s="390">
        <f t="shared" si="1"/>
        <v>1</v>
      </c>
      <c r="CD17" s="390">
        <f t="shared" si="1"/>
        <v>1</v>
      </c>
      <c r="CE17" s="391"/>
      <c r="CF17" s="390">
        <f t="shared" si="2"/>
        <v>1</v>
      </c>
      <c r="CG17" s="361">
        <f t="shared" si="3"/>
        <v>1</v>
      </c>
      <c r="CH17" s="361">
        <f t="shared" si="4"/>
        <v>1</v>
      </c>
      <c r="CI17" s="391"/>
      <c r="CJ17" s="390">
        <f t="shared" si="5"/>
        <v>1</v>
      </c>
      <c r="CP17" s="406" t="s">
        <v>125</v>
      </c>
      <c r="CQ17" s="407">
        <v>55.32</v>
      </c>
      <c r="CR17" s="408">
        <v>0</v>
      </c>
      <c r="CS17" s="408"/>
      <c r="CT17" s="408"/>
      <c r="CU17" s="408"/>
    </row>
    <row r="18" spans="2:100" ht="26.25" customHeight="1" x14ac:dyDescent="0.25">
      <c r="B18" s="331"/>
      <c r="C18" s="409">
        <v>1</v>
      </c>
      <c r="D18" s="410"/>
      <c r="E18" s="411"/>
      <c r="F18" s="412"/>
      <c r="G18" s="413"/>
      <c r="H18" s="414"/>
      <c r="I18" s="415"/>
      <c r="J18" s="416"/>
      <c r="K18" s="417"/>
      <c r="L18" s="418"/>
      <c r="M18" s="419"/>
      <c r="N18" s="420" t="str">
        <f t="shared" ref="N18" si="6">IF(CF8=1,"",IF($E$7="","Today's Date Required Above",IF(L18&gt;=$CB$46,L18,$CB$46)))</f>
        <v/>
      </c>
      <c r="O18" s="421" t="str">
        <f>IF(J18="","",IF(J18=$CS$12,"n/a",HLOOKUP(J18,$CQ$12:$CS$13,2,FALSE)))</f>
        <v/>
      </c>
      <c r="P18" s="422" t="str">
        <f>IF(M18="","",HLOOKUP(M18,$CQ$14:$CR$15,2,FALSE))</f>
        <v/>
      </c>
      <c r="Q18" s="423" t="str">
        <f t="shared" ref="Q18:Q27" si="7">IF(I18="","",HLOOKUP(I18,$CQ$10:$DH$11,2,FALSE))</f>
        <v/>
      </c>
      <c r="R18" s="339"/>
      <c r="S18" s="424"/>
      <c r="T18" s="332"/>
      <c r="AI18" s="332"/>
      <c r="AJ18" s="332"/>
      <c r="AK18" s="332"/>
      <c r="AL18" s="332"/>
      <c r="AM18" s="332"/>
      <c r="AN18" s="332"/>
      <c r="AO18" s="332"/>
      <c r="AP18" s="332"/>
      <c r="AQ18" s="332"/>
      <c r="AR18" s="332"/>
      <c r="AS18" s="332"/>
      <c r="AT18" s="332"/>
      <c r="AU18" s="332"/>
      <c r="AV18" s="332"/>
      <c r="AW18" s="332"/>
      <c r="AX18" s="332"/>
      <c r="CP18" s="425" t="s">
        <v>216</v>
      </c>
      <c r="CQ18" s="425" t="s">
        <v>217</v>
      </c>
      <c r="CR18" s="425" t="s">
        <v>218</v>
      </c>
      <c r="CS18" s="425"/>
      <c r="CT18" s="425"/>
      <c r="CU18" s="425"/>
      <c r="CV18" s="426"/>
    </row>
    <row r="19" spans="2:100" ht="26.25" customHeight="1" x14ac:dyDescent="0.25">
      <c r="B19" s="331"/>
      <c r="C19" s="409">
        <v>2</v>
      </c>
      <c r="D19" s="410"/>
      <c r="E19" s="411"/>
      <c r="F19" s="412"/>
      <c r="G19" s="413"/>
      <c r="H19" s="414"/>
      <c r="I19" s="415"/>
      <c r="J19" s="416"/>
      <c r="K19" s="417"/>
      <c r="L19" s="418"/>
      <c r="M19" s="419"/>
      <c r="N19" s="420"/>
      <c r="O19" s="421" t="str">
        <f t="shared" ref="O19:O27" si="8">IF(J19="","",IF(J19=$CS$12,"n/a",HLOOKUP(J19,$CQ$12:$CS$13,2,FALSE)))</f>
        <v/>
      </c>
      <c r="P19" s="422" t="str">
        <f t="shared" ref="P19:P27" si="9">IF(M19="","",HLOOKUP(M19,$CQ$14:$CT$15,2,FALSE))</f>
        <v/>
      </c>
      <c r="Q19" s="423" t="str">
        <f t="shared" si="7"/>
        <v/>
      </c>
      <c r="R19" s="339"/>
      <c r="S19" s="424"/>
      <c r="T19" s="332"/>
      <c r="AI19" s="332"/>
      <c r="AJ19" s="332"/>
      <c r="AK19" s="332"/>
      <c r="AL19" s="332"/>
      <c r="AM19" s="332"/>
      <c r="AN19" s="332"/>
      <c r="AO19" s="332"/>
      <c r="AP19" s="332"/>
      <c r="AQ19" s="332"/>
      <c r="AR19" s="332"/>
      <c r="AS19" s="332"/>
      <c r="AT19" s="332"/>
      <c r="AU19" s="332"/>
      <c r="AV19" s="332"/>
      <c r="AW19" s="332"/>
      <c r="AX19" s="332"/>
      <c r="CP19" s="396" t="s">
        <v>126</v>
      </c>
      <c r="CQ19" s="427">
        <v>5</v>
      </c>
      <c r="CR19" s="427">
        <v>2</v>
      </c>
      <c r="CS19" s="366"/>
      <c r="CT19" s="366"/>
      <c r="CU19" s="366"/>
    </row>
    <row r="20" spans="2:100" ht="26.25" customHeight="1" x14ac:dyDescent="0.25">
      <c r="B20" s="331"/>
      <c r="C20" s="409">
        <v>3</v>
      </c>
      <c r="D20" s="410"/>
      <c r="E20" s="411"/>
      <c r="F20" s="412"/>
      <c r="G20" s="413"/>
      <c r="H20" s="414"/>
      <c r="I20" s="415"/>
      <c r="J20" s="416"/>
      <c r="K20" s="417"/>
      <c r="L20" s="418"/>
      <c r="M20" s="419"/>
      <c r="N20" s="420"/>
      <c r="O20" s="421" t="str">
        <f t="shared" si="8"/>
        <v/>
      </c>
      <c r="P20" s="422" t="str">
        <f t="shared" si="9"/>
        <v/>
      </c>
      <c r="Q20" s="423" t="str">
        <f t="shared" si="7"/>
        <v/>
      </c>
      <c r="R20" s="339"/>
      <c r="S20" s="424"/>
      <c r="T20" s="332"/>
      <c r="AI20" s="332"/>
      <c r="AJ20" s="332"/>
      <c r="AK20" s="332"/>
      <c r="AL20" s="332"/>
      <c r="AM20" s="332"/>
      <c r="AN20" s="332"/>
      <c r="AO20" s="332"/>
      <c r="AP20" s="332"/>
      <c r="AQ20" s="332"/>
      <c r="AR20" s="332"/>
      <c r="AS20" s="332"/>
      <c r="AT20" s="332"/>
      <c r="AU20" s="332"/>
      <c r="AV20" s="332"/>
      <c r="AW20" s="332"/>
      <c r="AX20" s="332"/>
      <c r="CB20" s="428" t="s">
        <v>44</v>
      </c>
      <c r="CC20" s="429" t="s">
        <v>5</v>
      </c>
      <c r="CD20" s="430" t="s">
        <v>108</v>
      </c>
      <c r="CE20" s="428" t="s">
        <v>84</v>
      </c>
      <c r="CF20" s="431" t="s">
        <v>38</v>
      </c>
      <c r="CG20" s="432" t="s">
        <v>79</v>
      </c>
      <c r="CH20" s="433" t="s">
        <v>93</v>
      </c>
      <c r="CI20" s="434" t="s">
        <v>16</v>
      </c>
      <c r="CJ20" s="433" t="s">
        <v>149</v>
      </c>
      <c r="CK20" s="435" t="s">
        <v>150</v>
      </c>
      <c r="CL20" s="436" t="s">
        <v>148</v>
      </c>
      <c r="CN20" s="437"/>
      <c r="CO20" s="332"/>
      <c r="CP20" s="396" t="s">
        <v>172</v>
      </c>
      <c r="CQ20" s="427" t="s">
        <v>169</v>
      </c>
      <c r="CR20" s="427" t="s">
        <v>170</v>
      </c>
      <c r="CS20" s="366" t="s">
        <v>171</v>
      </c>
      <c r="CT20" s="366"/>
      <c r="CU20" s="366"/>
    </row>
    <row r="21" spans="2:100" ht="26.25" customHeight="1" x14ac:dyDescent="0.25">
      <c r="B21" s="331"/>
      <c r="C21" s="409">
        <v>4</v>
      </c>
      <c r="D21" s="410"/>
      <c r="E21" s="411"/>
      <c r="F21" s="412"/>
      <c r="G21" s="413"/>
      <c r="H21" s="414"/>
      <c r="I21" s="415"/>
      <c r="J21" s="416"/>
      <c r="K21" s="417"/>
      <c r="L21" s="418"/>
      <c r="M21" s="419"/>
      <c r="N21" s="420"/>
      <c r="O21" s="421" t="str">
        <f t="shared" si="8"/>
        <v/>
      </c>
      <c r="P21" s="422" t="str">
        <f t="shared" si="9"/>
        <v/>
      </c>
      <c r="Q21" s="423" t="str">
        <f t="shared" si="7"/>
        <v/>
      </c>
      <c r="R21" s="339"/>
      <c r="S21" s="424"/>
      <c r="T21" s="332"/>
      <c r="AI21" s="332"/>
      <c r="AJ21" s="332"/>
      <c r="AK21" s="332"/>
      <c r="AL21" s="332"/>
      <c r="AM21" s="332"/>
      <c r="AN21" s="332"/>
      <c r="AO21" s="332"/>
      <c r="AP21" s="332"/>
      <c r="AQ21" s="332"/>
      <c r="AR21" s="332"/>
      <c r="AS21" s="332"/>
      <c r="AT21" s="332"/>
      <c r="AU21" s="332"/>
      <c r="AV21" s="332"/>
      <c r="AW21" s="332"/>
      <c r="AX21" s="332"/>
      <c r="CB21" s="438">
        <f t="shared" ref="CB21:CB30" si="10">IF(C18="",1,2)</f>
        <v>2</v>
      </c>
      <c r="CC21" s="439">
        <f t="shared" ref="CC21:CF30" si="11">IF(E18="",1,2)</f>
        <v>1</v>
      </c>
      <c r="CD21" s="440">
        <f t="shared" si="11"/>
        <v>1</v>
      </c>
      <c r="CE21" s="438">
        <f t="shared" si="11"/>
        <v>1</v>
      </c>
      <c r="CF21" s="441">
        <f t="shared" si="11"/>
        <v>1</v>
      </c>
      <c r="CG21" s="442">
        <f t="shared" ref="CG21:CG30" si="12">IF(M18="",1,2)</f>
        <v>1</v>
      </c>
      <c r="CH21" s="443">
        <f t="shared" ref="CH21:CH30" si="13">IF(L18="",1,2)</f>
        <v>1</v>
      </c>
      <c r="CI21" s="438">
        <f t="shared" ref="CI21:CI30" si="14">IF(N18="",1,2)</f>
        <v>1</v>
      </c>
      <c r="CJ21" s="443">
        <f t="shared" ref="CJ21:CL30" si="15">IF(I18="",1,2)</f>
        <v>1</v>
      </c>
      <c r="CK21" s="444">
        <f t="shared" si="15"/>
        <v>1</v>
      </c>
      <c r="CL21" s="445">
        <f t="shared" si="15"/>
        <v>1</v>
      </c>
      <c r="CM21" s="325">
        <f t="shared" ref="CM21:CM30" si="16">SUM(AS34:BM34)</f>
        <v>0</v>
      </c>
      <c r="CN21" s="446"/>
      <c r="CO21" s="332"/>
      <c r="CP21" s="447"/>
      <c r="CQ21" s="447"/>
      <c r="CR21" s="447"/>
      <c r="CS21" s="447"/>
      <c r="CT21" s="332"/>
    </row>
    <row r="22" spans="2:100" ht="26.25" customHeight="1" x14ac:dyDescent="0.25">
      <c r="B22" s="331"/>
      <c r="C22" s="409">
        <v>5</v>
      </c>
      <c r="D22" s="410"/>
      <c r="E22" s="411"/>
      <c r="F22" s="412"/>
      <c r="G22" s="413"/>
      <c r="H22" s="414"/>
      <c r="I22" s="415"/>
      <c r="J22" s="416"/>
      <c r="K22" s="417"/>
      <c r="L22" s="418"/>
      <c r="M22" s="419"/>
      <c r="N22" s="420"/>
      <c r="O22" s="421" t="str">
        <f t="shared" si="8"/>
        <v/>
      </c>
      <c r="P22" s="422" t="str">
        <f t="shared" si="9"/>
        <v/>
      </c>
      <c r="Q22" s="423" t="str">
        <f t="shared" si="7"/>
        <v/>
      </c>
      <c r="R22" s="339"/>
      <c r="S22" s="424"/>
      <c r="T22" s="332"/>
      <c r="AI22" s="332"/>
      <c r="AJ22" s="332"/>
      <c r="AK22" s="332"/>
      <c r="AL22" s="332"/>
      <c r="AM22" s="332"/>
      <c r="AN22" s="332"/>
      <c r="AO22" s="332"/>
      <c r="AP22" s="332"/>
      <c r="AQ22" s="332"/>
      <c r="AR22" s="332"/>
      <c r="AS22" s="332"/>
      <c r="AT22" s="332"/>
      <c r="AU22" s="332"/>
      <c r="AV22" s="332"/>
      <c r="AW22" s="332"/>
      <c r="AX22" s="332"/>
      <c r="CB22" s="438">
        <f t="shared" si="10"/>
        <v>2</v>
      </c>
      <c r="CC22" s="439">
        <f t="shared" si="11"/>
        <v>1</v>
      </c>
      <c r="CD22" s="440">
        <f t="shared" si="11"/>
        <v>1</v>
      </c>
      <c r="CE22" s="438">
        <f t="shared" si="11"/>
        <v>1</v>
      </c>
      <c r="CF22" s="441">
        <f t="shared" si="11"/>
        <v>1</v>
      </c>
      <c r="CG22" s="442">
        <f t="shared" si="12"/>
        <v>1</v>
      </c>
      <c r="CH22" s="443">
        <f t="shared" si="13"/>
        <v>1</v>
      </c>
      <c r="CI22" s="438">
        <f t="shared" si="14"/>
        <v>1</v>
      </c>
      <c r="CJ22" s="443">
        <f t="shared" si="15"/>
        <v>1</v>
      </c>
      <c r="CK22" s="444">
        <f t="shared" si="15"/>
        <v>1</v>
      </c>
      <c r="CL22" s="445">
        <f t="shared" si="15"/>
        <v>1</v>
      </c>
      <c r="CM22" s="325">
        <f t="shared" si="16"/>
        <v>0</v>
      </c>
      <c r="CN22" s="446"/>
      <c r="CO22" s="332"/>
    </row>
    <row r="23" spans="2:100" ht="26.25" customHeight="1" x14ac:dyDescent="0.25">
      <c r="B23" s="331"/>
      <c r="C23" s="409">
        <v>6</v>
      </c>
      <c r="D23" s="410"/>
      <c r="E23" s="411"/>
      <c r="F23" s="412"/>
      <c r="G23" s="413"/>
      <c r="H23" s="414"/>
      <c r="I23" s="415"/>
      <c r="J23" s="416"/>
      <c r="K23" s="417"/>
      <c r="L23" s="418"/>
      <c r="M23" s="419"/>
      <c r="N23" s="420"/>
      <c r="O23" s="421" t="str">
        <f t="shared" si="8"/>
        <v/>
      </c>
      <c r="P23" s="422" t="str">
        <f t="shared" si="9"/>
        <v/>
      </c>
      <c r="Q23" s="423" t="str">
        <f t="shared" si="7"/>
        <v/>
      </c>
      <c r="R23" s="339"/>
      <c r="S23" s="424"/>
      <c r="T23" s="332"/>
      <c r="AI23" s="332"/>
      <c r="AJ23" s="332"/>
      <c r="AK23" s="332"/>
      <c r="AL23" s="332"/>
      <c r="AM23" s="332"/>
      <c r="AN23" s="332"/>
      <c r="AO23" s="332"/>
      <c r="AP23" s="332"/>
      <c r="AQ23" s="332"/>
      <c r="AR23" s="332"/>
      <c r="AS23" s="332"/>
      <c r="AT23" s="332"/>
      <c r="AU23" s="332"/>
      <c r="AV23" s="332"/>
      <c r="AW23" s="332"/>
      <c r="AX23" s="332"/>
      <c r="CB23" s="438">
        <f t="shared" si="10"/>
        <v>2</v>
      </c>
      <c r="CC23" s="439">
        <f t="shared" si="11"/>
        <v>1</v>
      </c>
      <c r="CD23" s="440">
        <f t="shared" si="11"/>
        <v>1</v>
      </c>
      <c r="CE23" s="438">
        <f t="shared" si="11"/>
        <v>1</v>
      </c>
      <c r="CF23" s="441">
        <f t="shared" si="11"/>
        <v>1</v>
      </c>
      <c r="CG23" s="442">
        <f t="shared" si="12"/>
        <v>1</v>
      </c>
      <c r="CH23" s="443">
        <f t="shared" si="13"/>
        <v>1</v>
      </c>
      <c r="CI23" s="438">
        <f t="shared" si="14"/>
        <v>1</v>
      </c>
      <c r="CJ23" s="443">
        <f t="shared" si="15"/>
        <v>1</v>
      </c>
      <c r="CK23" s="444">
        <f t="shared" si="15"/>
        <v>1</v>
      </c>
      <c r="CL23" s="445">
        <f t="shared" si="15"/>
        <v>1</v>
      </c>
      <c r="CM23" s="325">
        <f t="shared" si="16"/>
        <v>0</v>
      </c>
      <c r="CN23" s="446"/>
      <c r="CO23" s="332"/>
    </row>
    <row r="24" spans="2:100" ht="26.25" customHeight="1" x14ac:dyDescent="0.25">
      <c r="B24" s="331"/>
      <c r="C24" s="409">
        <v>7</v>
      </c>
      <c r="D24" s="410"/>
      <c r="E24" s="411"/>
      <c r="F24" s="412"/>
      <c r="G24" s="413"/>
      <c r="H24" s="414"/>
      <c r="I24" s="415"/>
      <c r="J24" s="416"/>
      <c r="K24" s="417"/>
      <c r="L24" s="418"/>
      <c r="M24" s="419"/>
      <c r="N24" s="420"/>
      <c r="O24" s="421" t="str">
        <f t="shared" si="8"/>
        <v/>
      </c>
      <c r="P24" s="422" t="str">
        <f t="shared" si="9"/>
        <v/>
      </c>
      <c r="Q24" s="423" t="str">
        <f t="shared" si="7"/>
        <v/>
      </c>
      <c r="R24" s="339"/>
      <c r="S24" s="424"/>
      <c r="T24" s="332"/>
      <c r="AI24" s="332"/>
      <c r="AJ24" s="332"/>
      <c r="AK24" s="332"/>
      <c r="AL24" s="332"/>
      <c r="AM24" s="332"/>
      <c r="AN24" s="332"/>
      <c r="AO24" s="332"/>
      <c r="AP24" s="332"/>
      <c r="AQ24" s="332"/>
      <c r="AR24" s="332"/>
      <c r="AS24" s="332"/>
      <c r="AT24" s="332"/>
      <c r="AU24" s="332"/>
      <c r="AV24" s="332"/>
      <c r="AW24" s="332"/>
      <c r="AX24" s="332"/>
      <c r="CB24" s="438">
        <f t="shared" si="10"/>
        <v>2</v>
      </c>
      <c r="CC24" s="439">
        <f t="shared" si="11"/>
        <v>1</v>
      </c>
      <c r="CD24" s="440">
        <f t="shared" si="11"/>
        <v>1</v>
      </c>
      <c r="CE24" s="438">
        <f t="shared" si="11"/>
        <v>1</v>
      </c>
      <c r="CF24" s="441">
        <f t="shared" si="11"/>
        <v>1</v>
      </c>
      <c r="CG24" s="442">
        <f t="shared" si="12"/>
        <v>1</v>
      </c>
      <c r="CH24" s="443">
        <f t="shared" si="13"/>
        <v>1</v>
      </c>
      <c r="CI24" s="438">
        <f t="shared" si="14"/>
        <v>1</v>
      </c>
      <c r="CJ24" s="443">
        <f t="shared" si="15"/>
        <v>1</v>
      </c>
      <c r="CK24" s="444">
        <f t="shared" si="15"/>
        <v>1</v>
      </c>
      <c r="CL24" s="445">
        <f t="shared" si="15"/>
        <v>1</v>
      </c>
      <c r="CM24" s="325">
        <f t="shared" si="16"/>
        <v>0</v>
      </c>
      <c r="CN24" s="446"/>
      <c r="CO24" s="332"/>
    </row>
    <row r="25" spans="2:100" ht="26.25" customHeight="1" x14ac:dyDescent="0.25">
      <c r="B25" s="331"/>
      <c r="C25" s="409">
        <v>8</v>
      </c>
      <c r="D25" s="410"/>
      <c r="E25" s="411"/>
      <c r="F25" s="412"/>
      <c r="G25" s="413"/>
      <c r="H25" s="414"/>
      <c r="I25" s="415"/>
      <c r="J25" s="416"/>
      <c r="K25" s="417"/>
      <c r="L25" s="418"/>
      <c r="M25" s="419"/>
      <c r="N25" s="420"/>
      <c r="O25" s="421" t="str">
        <f t="shared" si="8"/>
        <v/>
      </c>
      <c r="P25" s="422" t="str">
        <f t="shared" si="9"/>
        <v/>
      </c>
      <c r="Q25" s="423" t="str">
        <f t="shared" si="7"/>
        <v/>
      </c>
      <c r="R25" s="339"/>
      <c r="S25" s="424"/>
      <c r="T25" s="332"/>
      <c r="AI25" s="332"/>
      <c r="AJ25" s="332"/>
      <c r="AK25" s="332"/>
      <c r="AL25" s="332"/>
      <c r="AM25" s="332"/>
      <c r="AN25" s="332"/>
      <c r="AO25" s="332"/>
      <c r="AP25" s="332"/>
      <c r="AQ25" s="332"/>
      <c r="AR25" s="332"/>
      <c r="AS25" s="332"/>
      <c r="AT25" s="332"/>
      <c r="AU25" s="332"/>
      <c r="AV25" s="332"/>
      <c r="AW25" s="332"/>
      <c r="AX25" s="332"/>
      <c r="CB25" s="438">
        <f t="shared" si="10"/>
        <v>2</v>
      </c>
      <c r="CC25" s="439">
        <f t="shared" si="11"/>
        <v>1</v>
      </c>
      <c r="CD25" s="440">
        <f t="shared" si="11"/>
        <v>1</v>
      </c>
      <c r="CE25" s="438">
        <f t="shared" si="11"/>
        <v>1</v>
      </c>
      <c r="CF25" s="441">
        <f t="shared" si="11"/>
        <v>1</v>
      </c>
      <c r="CG25" s="442">
        <f t="shared" si="12"/>
        <v>1</v>
      </c>
      <c r="CH25" s="443">
        <f t="shared" si="13"/>
        <v>1</v>
      </c>
      <c r="CI25" s="438">
        <f t="shared" si="14"/>
        <v>1</v>
      </c>
      <c r="CJ25" s="443">
        <f t="shared" si="15"/>
        <v>1</v>
      </c>
      <c r="CK25" s="444">
        <f t="shared" si="15"/>
        <v>1</v>
      </c>
      <c r="CL25" s="445">
        <f t="shared" si="15"/>
        <v>1</v>
      </c>
      <c r="CM25" s="325">
        <f t="shared" si="16"/>
        <v>0</v>
      </c>
      <c r="CN25" s="446"/>
      <c r="CO25" s="332"/>
    </row>
    <row r="26" spans="2:100" ht="26.25" customHeight="1" x14ac:dyDescent="0.25">
      <c r="B26" s="331"/>
      <c r="C26" s="409">
        <v>9</v>
      </c>
      <c r="D26" s="410"/>
      <c r="E26" s="411"/>
      <c r="F26" s="412"/>
      <c r="G26" s="413"/>
      <c r="H26" s="414"/>
      <c r="I26" s="415"/>
      <c r="J26" s="416"/>
      <c r="K26" s="417"/>
      <c r="L26" s="418"/>
      <c r="M26" s="419"/>
      <c r="N26" s="420"/>
      <c r="O26" s="421" t="str">
        <f t="shared" si="8"/>
        <v/>
      </c>
      <c r="P26" s="422" t="str">
        <f t="shared" si="9"/>
        <v/>
      </c>
      <c r="Q26" s="423" t="str">
        <f t="shared" si="7"/>
        <v/>
      </c>
      <c r="R26" s="339"/>
      <c r="S26" s="424"/>
      <c r="T26" s="332"/>
      <c r="AI26" s="332"/>
      <c r="AJ26" s="332"/>
      <c r="AK26" s="332"/>
      <c r="AL26" s="332"/>
      <c r="AM26" s="332"/>
      <c r="AN26" s="332"/>
      <c r="AO26" s="332"/>
      <c r="AP26" s="332"/>
      <c r="AQ26" s="332"/>
      <c r="AR26" s="332"/>
      <c r="AS26" s="332"/>
      <c r="AT26" s="332"/>
      <c r="AU26" s="332"/>
      <c r="AV26" s="332"/>
      <c r="AW26" s="332"/>
      <c r="AX26" s="332"/>
      <c r="CB26" s="438">
        <f t="shared" si="10"/>
        <v>2</v>
      </c>
      <c r="CC26" s="439">
        <f t="shared" si="11"/>
        <v>1</v>
      </c>
      <c r="CD26" s="440">
        <f t="shared" si="11"/>
        <v>1</v>
      </c>
      <c r="CE26" s="438">
        <f t="shared" si="11"/>
        <v>1</v>
      </c>
      <c r="CF26" s="441">
        <f t="shared" si="11"/>
        <v>1</v>
      </c>
      <c r="CG26" s="442">
        <f t="shared" si="12"/>
        <v>1</v>
      </c>
      <c r="CH26" s="443">
        <f t="shared" si="13"/>
        <v>1</v>
      </c>
      <c r="CI26" s="438">
        <f t="shared" si="14"/>
        <v>1</v>
      </c>
      <c r="CJ26" s="443">
        <f t="shared" si="15"/>
        <v>1</v>
      </c>
      <c r="CK26" s="444">
        <f t="shared" si="15"/>
        <v>1</v>
      </c>
      <c r="CL26" s="445">
        <f t="shared" si="15"/>
        <v>1</v>
      </c>
      <c r="CM26" s="325">
        <f t="shared" si="16"/>
        <v>0</v>
      </c>
      <c r="CN26" s="446"/>
      <c r="CO26" s="332"/>
    </row>
    <row r="27" spans="2:100" ht="26.25" customHeight="1" x14ac:dyDescent="0.25">
      <c r="B27" s="331"/>
      <c r="C27" s="409">
        <v>10</v>
      </c>
      <c r="D27" s="410"/>
      <c r="E27" s="411"/>
      <c r="F27" s="412"/>
      <c r="G27" s="413"/>
      <c r="H27" s="414"/>
      <c r="I27" s="415"/>
      <c r="J27" s="416"/>
      <c r="K27" s="417"/>
      <c r="L27" s="418"/>
      <c r="M27" s="419"/>
      <c r="N27" s="420"/>
      <c r="O27" s="421" t="str">
        <f t="shared" si="8"/>
        <v/>
      </c>
      <c r="P27" s="422" t="str">
        <f t="shared" si="9"/>
        <v/>
      </c>
      <c r="Q27" s="423" t="str">
        <f t="shared" si="7"/>
        <v/>
      </c>
      <c r="R27" s="339"/>
      <c r="S27" s="424"/>
      <c r="T27" s="332"/>
      <c r="AI27" s="332"/>
      <c r="AJ27" s="332"/>
      <c r="AK27" s="332"/>
      <c r="AL27" s="332"/>
      <c r="AM27" s="332"/>
      <c r="AN27" s="332"/>
      <c r="AO27" s="332"/>
      <c r="AP27" s="332"/>
      <c r="AQ27" s="332"/>
      <c r="AR27" s="332"/>
      <c r="AS27" s="332"/>
      <c r="AT27" s="332"/>
      <c r="AU27" s="332"/>
      <c r="AV27" s="332"/>
      <c r="AW27" s="332"/>
      <c r="AX27" s="332"/>
      <c r="CB27" s="438">
        <f t="shared" si="10"/>
        <v>2</v>
      </c>
      <c r="CC27" s="439">
        <f t="shared" si="11"/>
        <v>1</v>
      </c>
      <c r="CD27" s="440">
        <f t="shared" si="11"/>
        <v>1</v>
      </c>
      <c r="CE27" s="438">
        <f t="shared" si="11"/>
        <v>1</v>
      </c>
      <c r="CF27" s="441">
        <f t="shared" si="11"/>
        <v>1</v>
      </c>
      <c r="CG27" s="442">
        <f t="shared" si="12"/>
        <v>1</v>
      </c>
      <c r="CH27" s="443">
        <f t="shared" si="13"/>
        <v>1</v>
      </c>
      <c r="CI27" s="438">
        <f t="shared" si="14"/>
        <v>1</v>
      </c>
      <c r="CJ27" s="443">
        <f t="shared" si="15"/>
        <v>1</v>
      </c>
      <c r="CK27" s="444">
        <f t="shared" si="15"/>
        <v>1</v>
      </c>
      <c r="CL27" s="445">
        <f t="shared" si="15"/>
        <v>1</v>
      </c>
      <c r="CM27" s="325">
        <f t="shared" si="16"/>
        <v>0</v>
      </c>
      <c r="CN27" s="446"/>
      <c r="CO27" s="332"/>
    </row>
    <row r="28" spans="2:100" ht="3" customHeight="1" x14ac:dyDescent="0.2">
      <c r="B28" s="331"/>
      <c r="C28" s="334"/>
      <c r="D28" s="448"/>
      <c r="E28" s="448"/>
      <c r="F28" s="449"/>
      <c r="G28" s="450"/>
      <c r="H28" s="334"/>
      <c r="I28" s="334"/>
      <c r="J28" s="334"/>
      <c r="K28" s="334"/>
      <c r="L28" s="334"/>
      <c r="M28" s="334"/>
      <c r="N28" s="334"/>
      <c r="O28" s="334"/>
      <c r="P28" s="334"/>
      <c r="Q28" s="334"/>
      <c r="R28" s="339"/>
      <c r="S28" s="331"/>
      <c r="T28" s="332"/>
      <c r="AI28" s="332"/>
      <c r="AJ28" s="332"/>
      <c r="AK28" s="332"/>
      <c r="AL28" s="332"/>
      <c r="AM28" s="332"/>
      <c r="AN28" s="332"/>
      <c r="AO28" s="332"/>
      <c r="AP28" s="332"/>
      <c r="AQ28" s="332"/>
      <c r="AR28" s="332"/>
      <c r="AS28" s="332"/>
      <c r="AT28" s="332"/>
      <c r="AU28" s="332"/>
      <c r="AV28" s="332"/>
      <c r="AW28" s="332"/>
      <c r="AX28" s="332"/>
      <c r="CB28" s="438">
        <f t="shared" si="10"/>
        <v>2</v>
      </c>
      <c r="CC28" s="439">
        <f t="shared" si="11"/>
        <v>1</v>
      </c>
      <c r="CD28" s="440">
        <f t="shared" si="11"/>
        <v>1</v>
      </c>
      <c r="CE28" s="438">
        <f t="shared" si="11"/>
        <v>1</v>
      </c>
      <c r="CF28" s="441">
        <f t="shared" si="11"/>
        <v>1</v>
      </c>
      <c r="CG28" s="442">
        <f t="shared" si="12"/>
        <v>1</v>
      </c>
      <c r="CH28" s="443">
        <f t="shared" si="13"/>
        <v>1</v>
      </c>
      <c r="CI28" s="438">
        <f t="shared" si="14"/>
        <v>1</v>
      </c>
      <c r="CJ28" s="443">
        <f t="shared" si="15"/>
        <v>1</v>
      </c>
      <c r="CK28" s="444">
        <f t="shared" si="15"/>
        <v>1</v>
      </c>
      <c r="CL28" s="445">
        <f t="shared" si="15"/>
        <v>1</v>
      </c>
      <c r="CM28" s="325">
        <f t="shared" si="16"/>
        <v>0</v>
      </c>
      <c r="CN28" s="446"/>
      <c r="CO28" s="332"/>
    </row>
    <row r="29" spans="2:100" ht="19.5" customHeight="1" x14ac:dyDescent="0.25">
      <c r="B29" s="331"/>
      <c r="C29" s="334"/>
      <c r="D29" s="334"/>
      <c r="E29" s="334"/>
      <c r="F29" s="334"/>
      <c r="G29" s="451"/>
      <c r="H29" s="451"/>
      <c r="I29" s="451"/>
      <c r="J29" s="451"/>
      <c r="K29" s="451"/>
      <c r="L29" s="451"/>
      <c r="M29" s="451"/>
      <c r="N29" s="357"/>
      <c r="O29" s="1289">
        <f>SUM(O18:O27)</f>
        <v>0</v>
      </c>
      <c r="P29" s="1289">
        <f>SUM(P18:P27)</f>
        <v>0</v>
      </c>
      <c r="Q29" s="1289">
        <f>SUM(Q18:Q27)</f>
        <v>0</v>
      </c>
      <c r="R29" s="339"/>
      <c r="S29" s="331"/>
      <c r="T29" s="332"/>
      <c r="AI29" s="332"/>
      <c r="AJ29" s="332"/>
      <c r="AK29" s="332"/>
      <c r="AL29" s="332"/>
      <c r="AM29" s="332"/>
      <c r="AN29" s="332"/>
      <c r="AO29" s="332"/>
      <c r="AP29" s="332"/>
      <c r="AQ29" s="332"/>
      <c r="AR29" s="332"/>
      <c r="AS29" s="332"/>
      <c r="AT29" s="332"/>
      <c r="AU29" s="332"/>
      <c r="AV29" s="332"/>
      <c r="AW29" s="332"/>
      <c r="AX29" s="332"/>
      <c r="CB29" s="438">
        <f t="shared" si="10"/>
        <v>2</v>
      </c>
      <c r="CC29" s="439">
        <f t="shared" si="11"/>
        <v>1</v>
      </c>
      <c r="CD29" s="440">
        <f t="shared" si="11"/>
        <v>1</v>
      </c>
      <c r="CE29" s="438">
        <f t="shared" si="11"/>
        <v>1</v>
      </c>
      <c r="CF29" s="441">
        <f t="shared" si="11"/>
        <v>1</v>
      </c>
      <c r="CG29" s="442">
        <f t="shared" si="12"/>
        <v>1</v>
      </c>
      <c r="CH29" s="443">
        <f t="shared" si="13"/>
        <v>1</v>
      </c>
      <c r="CI29" s="438">
        <f t="shared" si="14"/>
        <v>1</v>
      </c>
      <c r="CJ29" s="443">
        <f t="shared" si="15"/>
        <v>1</v>
      </c>
      <c r="CK29" s="444">
        <f t="shared" si="15"/>
        <v>1</v>
      </c>
      <c r="CL29" s="445">
        <f t="shared" si="15"/>
        <v>1</v>
      </c>
      <c r="CM29" s="325">
        <f t="shared" si="16"/>
        <v>0</v>
      </c>
      <c r="CN29" s="446"/>
      <c r="CO29" s="332"/>
    </row>
    <row r="30" spans="2:100" ht="4.5" customHeight="1" x14ac:dyDescent="0.25">
      <c r="B30" s="452"/>
      <c r="C30" s="453"/>
      <c r="D30" s="334"/>
      <c r="E30" s="334"/>
      <c r="F30" s="334"/>
      <c r="G30" s="334"/>
      <c r="H30" s="334"/>
      <c r="I30" s="334"/>
      <c r="J30" s="334"/>
      <c r="K30" s="334"/>
      <c r="L30" s="334"/>
      <c r="M30" s="334"/>
      <c r="N30" s="454"/>
      <c r="O30" s="357"/>
      <c r="P30" s="357"/>
      <c r="Q30" s="357"/>
      <c r="R30" s="339"/>
      <c r="S30" s="331"/>
      <c r="T30" s="332"/>
      <c r="AI30" s="332"/>
      <c r="AJ30" s="332"/>
      <c r="AK30" s="332"/>
      <c r="AL30" s="332"/>
      <c r="AM30" s="332"/>
      <c r="AN30" s="332"/>
      <c r="AO30" s="332"/>
      <c r="AP30" s="332"/>
      <c r="AQ30" s="332"/>
      <c r="AR30" s="332"/>
      <c r="AS30" s="332"/>
      <c r="AT30" s="332"/>
      <c r="AU30" s="332"/>
      <c r="AV30" s="332"/>
      <c r="AW30" s="332"/>
      <c r="AX30" s="332"/>
      <c r="CB30" s="438">
        <f t="shared" si="10"/>
        <v>2</v>
      </c>
      <c r="CC30" s="439">
        <f t="shared" si="11"/>
        <v>1</v>
      </c>
      <c r="CD30" s="440">
        <f t="shared" si="11"/>
        <v>1</v>
      </c>
      <c r="CE30" s="438">
        <f t="shared" si="11"/>
        <v>1</v>
      </c>
      <c r="CF30" s="441">
        <f t="shared" si="11"/>
        <v>1</v>
      </c>
      <c r="CG30" s="442">
        <f t="shared" si="12"/>
        <v>1</v>
      </c>
      <c r="CH30" s="443">
        <f t="shared" si="13"/>
        <v>1</v>
      </c>
      <c r="CI30" s="438">
        <f t="shared" si="14"/>
        <v>1</v>
      </c>
      <c r="CJ30" s="443">
        <f t="shared" si="15"/>
        <v>1</v>
      </c>
      <c r="CK30" s="444">
        <f t="shared" si="15"/>
        <v>1</v>
      </c>
      <c r="CL30" s="445">
        <f t="shared" si="15"/>
        <v>1</v>
      </c>
      <c r="CM30" s="325">
        <f t="shared" si="16"/>
        <v>0</v>
      </c>
      <c r="CN30" s="446"/>
      <c r="CO30" s="332"/>
    </row>
    <row r="31" spans="2:100" ht="22.5" customHeight="1" x14ac:dyDescent="0.25">
      <c r="B31" s="452"/>
      <c r="C31" s="453"/>
      <c r="D31" s="334"/>
      <c r="E31" s="334"/>
      <c r="F31" s="334"/>
      <c r="G31" s="455"/>
      <c r="H31" s="456"/>
      <c r="I31" s="456"/>
      <c r="J31" s="456"/>
      <c r="K31" s="456"/>
      <c r="L31" s="456"/>
      <c r="M31" s="455"/>
      <c r="N31" s="1286" t="s">
        <v>68</v>
      </c>
      <c r="O31" s="1287" t="s">
        <v>70</v>
      </c>
      <c r="P31" s="1290">
        <f>SUM(O29:P29)</f>
        <v>0</v>
      </c>
      <c r="Q31" s="1291"/>
      <c r="R31" s="339"/>
      <c r="S31" s="331"/>
      <c r="T31" s="332"/>
      <c r="CN31" s="332"/>
      <c r="CO31" s="332"/>
    </row>
    <row r="32" spans="2:100" ht="22.5" customHeight="1" x14ac:dyDescent="0.25">
      <c r="B32" s="452"/>
      <c r="C32" s="453"/>
      <c r="D32" s="334"/>
      <c r="E32" s="334"/>
      <c r="F32" s="334"/>
      <c r="G32" s="457"/>
      <c r="H32" s="458"/>
      <c r="I32" s="458"/>
      <c r="J32" s="458"/>
      <c r="K32" s="458"/>
      <c r="L32" s="458"/>
      <c r="M32" s="457"/>
      <c r="N32" s="1288"/>
      <c r="O32" s="1287" t="s">
        <v>21</v>
      </c>
      <c r="P32" s="1292"/>
      <c r="Q32" s="1290">
        <f>Q29</f>
        <v>0</v>
      </c>
      <c r="R32" s="339"/>
      <c r="S32" s="331"/>
      <c r="T32" s="332"/>
      <c r="CN32" s="332"/>
      <c r="CO32" s="332"/>
    </row>
    <row r="33" spans="1:101" ht="27.75" customHeight="1" thickBot="1" x14ac:dyDescent="0.25">
      <c r="A33" s="339"/>
      <c r="B33" s="459"/>
      <c r="C33" s="460"/>
      <c r="D33" s="460"/>
      <c r="E33" s="460"/>
      <c r="F33" s="461"/>
      <c r="G33" s="460"/>
      <c r="H33" s="460"/>
      <c r="I33" s="460"/>
      <c r="J33" s="460"/>
      <c r="K33" s="460"/>
      <c r="L33" s="460"/>
      <c r="M33" s="460"/>
      <c r="N33" s="460"/>
      <c r="O33" s="460"/>
      <c r="P33" s="460"/>
      <c r="Q33" s="460"/>
      <c r="R33" s="462"/>
      <c r="S33" s="331"/>
      <c r="T33" s="332"/>
      <c r="AW33" s="463"/>
    </row>
    <row r="34" spans="1:101" ht="19.5" customHeight="1" thickTop="1" x14ac:dyDescent="0.2">
      <c r="B34" s="464"/>
      <c r="C34" s="464"/>
      <c r="G34" s="465"/>
      <c r="H34" s="466"/>
      <c r="I34" s="466"/>
      <c r="J34" s="466"/>
      <c r="K34" s="466"/>
      <c r="L34" s="466"/>
      <c r="M34" s="465"/>
      <c r="N34" s="467"/>
      <c r="O34" s="334"/>
      <c r="P34" s="334"/>
      <c r="Q34" s="334"/>
      <c r="AW34" s="468"/>
      <c r="AY34" s="469"/>
      <c r="BD34" s="469"/>
      <c r="CD34" s="470"/>
      <c r="CE34" s="471"/>
      <c r="CF34" s="472" t="s">
        <v>66</v>
      </c>
      <c r="CG34" s="473"/>
      <c r="CH34" s="474" t="s">
        <v>89</v>
      </c>
      <c r="CI34" s="474" t="s">
        <v>91</v>
      </c>
      <c r="CJ34" s="471"/>
    </row>
    <row r="35" spans="1:101" ht="13.5" hidden="1" thickBot="1" x14ac:dyDescent="0.25">
      <c r="AW35" s="468"/>
      <c r="AY35" s="469"/>
      <c r="BD35" s="469"/>
      <c r="CB35" s="325">
        <f t="shared" ref="CB35:CB44" si="17">IF(F41="",1,2)</f>
        <v>1</v>
      </c>
      <c r="CD35" s="475">
        <f t="shared" ref="CD35:CD44" si="18">IF(J41="",1,2)</f>
        <v>1</v>
      </c>
      <c r="CE35" s="476"/>
      <c r="CF35" s="477">
        <f t="shared" ref="CF35:CF44" si="19">IF(F41="",1,2)</f>
        <v>1</v>
      </c>
      <c r="CG35" s="478"/>
      <c r="CH35" s="479">
        <f t="shared" ref="CH35:CI44" si="20">IF(H41="",1,2)</f>
        <v>1</v>
      </c>
      <c r="CI35" s="479">
        <f t="shared" si="20"/>
        <v>1</v>
      </c>
      <c r="CJ35" s="476"/>
    </row>
    <row r="36" spans="1:101" ht="9" hidden="1" customHeight="1" thickTop="1" x14ac:dyDescent="0.2">
      <c r="B36" s="480"/>
      <c r="C36" s="481"/>
      <c r="D36" s="481"/>
      <c r="E36" s="481"/>
      <c r="F36" s="481"/>
      <c r="G36" s="481"/>
      <c r="H36" s="481"/>
      <c r="I36" s="481"/>
      <c r="J36" s="481"/>
      <c r="K36" s="481"/>
      <c r="L36" s="481"/>
      <c r="M36" s="481"/>
      <c r="N36" s="481"/>
      <c r="O36" s="482"/>
      <c r="P36" s="481"/>
      <c r="Q36" s="482"/>
      <c r="R36" s="483"/>
      <c r="AW36" s="468"/>
      <c r="AY36" s="469"/>
      <c r="BD36" s="469"/>
      <c r="BO36" s="484"/>
      <c r="CB36" s="325">
        <f t="shared" si="17"/>
        <v>1</v>
      </c>
      <c r="CD36" s="475">
        <f t="shared" si="18"/>
        <v>1</v>
      </c>
      <c r="CE36" s="476"/>
      <c r="CF36" s="477">
        <f t="shared" si="19"/>
        <v>1</v>
      </c>
      <c r="CG36" s="478"/>
      <c r="CH36" s="479">
        <f t="shared" si="20"/>
        <v>1</v>
      </c>
      <c r="CI36" s="479">
        <f t="shared" si="20"/>
        <v>1</v>
      </c>
      <c r="CJ36" s="476"/>
    </row>
    <row r="37" spans="1:101" ht="9" hidden="1" customHeight="1" x14ac:dyDescent="0.2">
      <c r="B37" s="485"/>
      <c r="C37" s="486"/>
      <c r="D37" s="486"/>
      <c r="E37" s="486"/>
      <c r="F37" s="486"/>
      <c r="G37" s="486"/>
      <c r="H37" s="486"/>
      <c r="I37" s="486"/>
      <c r="J37" s="486"/>
      <c r="K37" s="486"/>
      <c r="L37" s="486"/>
      <c r="M37" s="486"/>
      <c r="N37" s="486"/>
      <c r="O37" s="487"/>
      <c r="P37" s="486"/>
      <c r="Q37" s="487"/>
      <c r="R37" s="488"/>
      <c r="AW37" s="468"/>
      <c r="AY37" s="469"/>
      <c r="BD37" s="469"/>
      <c r="CB37" s="325">
        <f t="shared" si="17"/>
        <v>1</v>
      </c>
      <c r="CD37" s="475">
        <f t="shared" si="18"/>
        <v>1</v>
      </c>
      <c r="CE37" s="476"/>
      <c r="CF37" s="477">
        <f t="shared" si="19"/>
        <v>1</v>
      </c>
      <c r="CG37" s="478"/>
      <c r="CH37" s="479">
        <f t="shared" si="20"/>
        <v>1</v>
      </c>
      <c r="CI37" s="479">
        <f t="shared" si="20"/>
        <v>1</v>
      </c>
      <c r="CJ37" s="476"/>
      <c r="CK37" s="489"/>
    </row>
    <row r="38" spans="1:101" ht="21.75" hidden="1" customHeight="1" x14ac:dyDescent="0.2">
      <c r="B38" s="485"/>
      <c r="C38" s="490" t="s">
        <v>253</v>
      </c>
      <c r="D38" s="491"/>
      <c r="E38" s="491"/>
      <c r="F38" s="491"/>
      <c r="G38" s="491"/>
      <c r="H38" s="491"/>
      <c r="I38" s="491"/>
      <c r="J38" s="491"/>
      <c r="K38" s="491"/>
      <c r="L38" s="491"/>
      <c r="M38" s="491"/>
      <c r="N38" s="491"/>
      <c r="O38" s="491"/>
      <c r="P38" s="491"/>
      <c r="Q38" s="492"/>
      <c r="R38" s="488"/>
      <c r="AW38" s="468"/>
      <c r="AY38" s="469"/>
      <c r="BD38" s="469"/>
      <c r="CB38" s="325">
        <f t="shared" si="17"/>
        <v>1</v>
      </c>
      <c r="CD38" s="475">
        <f t="shared" si="18"/>
        <v>1</v>
      </c>
      <c r="CE38" s="476"/>
      <c r="CF38" s="477">
        <f t="shared" si="19"/>
        <v>1</v>
      </c>
      <c r="CG38" s="478"/>
      <c r="CH38" s="479">
        <f t="shared" si="20"/>
        <v>1</v>
      </c>
      <c r="CI38" s="479">
        <f t="shared" si="20"/>
        <v>1</v>
      </c>
      <c r="CJ38" s="476"/>
    </row>
    <row r="39" spans="1:101" ht="3.75" hidden="1" customHeight="1" x14ac:dyDescent="0.25">
      <c r="B39" s="485"/>
      <c r="C39" s="493"/>
      <c r="D39" s="493"/>
      <c r="E39" s="493"/>
      <c r="F39" s="493"/>
      <c r="G39" s="493"/>
      <c r="H39" s="494"/>
      <c r="I39" s="494"/>
      <c r="J39" s="494"/>
      <c r="K39" s="494"/>
      <c r="L39" s="494"/>
      <c r="M39" s="494"/>
      <c r="N39" s="494"/>
      <c r="O39" s="493"/>
      <c r="P39" s="493"/>
      <c r="Q39" s="493"/>
      <c r="R39" s="488"/>
      <c r="AW39" s="468"/>
      <c r="AY39" s="469"/>
      <c r="BD39" s="469"/>
      <c r="CB39" s="325">
        <f t="shared" si="17"/>
        <v>1</v>
      </c>
      <c r="CC39" s="489"/>
      <c r="CD39" s="475">
        <f t="shared" si="18"/>
        <v>1</v>
      </c>
      <c r="CE39" s="476"/>
      <c r="CF39" s="477">
        <f t="shared" si="19"/>
        <v>1</v>
      </c>
      <c r="CG39" s="478"/>
      <c r="CH39" s="479">
        <f t="shared" si="20"/>
        <v>1</v>
      </c>
      <c r="CI39" s="479">
        <f t="shared" si="20"/>
        <v>1</v>
      </c>
      <c r="CJ39" s="476"/>
    </row>
    <row r="40" spans="1:101" s="489" customFormat="1" ht="39.75" hidden="1" customHeight="1" x14ac:dyDescent="0.2">
      <c r="B40" s="495"/>
      <c r="C40" s="496" t="s">
        <v>220</v>
      </c>
      <c r="D40" s="497" t="s">
        <v>262</v>
      </c>
      <c r="E40" s="498" t="s">
        <v>263</v>
      </c>
      <c r="F40" s="499" t="s">
        <v>66</v>
      </c>
      <c r="G40" s="500"/>
      <c r="H40" s="496" t="s">
        <v>89</v>
      </c>
      <c r="I40" s="496" t="s">
        <v>91</v>
      </c>
      <c r="J40" s="496" t="s">
        <v>134</v>
      </c>
      <c r="K40" s="497" t="s">
        <v>158</v>
      </c>
      <c r="L40" s="501" t="s">
        <v>159</v>
      </c>
      <c r="M40" s="502" t="s">
        <v>152</v>
      </c>
      <c r="N40" s="499" t="s">
        <v>219</v>
      </c>
      <c r="O40" s="500"/>
      <c r="P40" s="496" t="s">
        <v>145</v>
      </c>
      <c r="Q40" s="503" t="s">
        <v>172</v>
      </c>
      <c r="R40" s="504"/>
      <c r="AW40" s="468"/>
      <c r="AY40" s="469"/>
      <c r="BD40" s="469"/>
      <c r="BO40" s="325"/>
      <c r="CA40" s="325"/>
      <c r="CB40" s="325">
        <f t="shared" si="17"/>
        <v>1</v>
      </c>
      <c r="CC40" s="325"/>
      <c r="CD40" s="475">
        <f t="shared" si="18"/>
        <v>1</v>
      </c>
      <c r="CE40" s="476"/>
      <c r="CF40" s="477">
        <f t="shared" si="19"/>
        <v>1</v>
      </c>
      <c r="CG40" s="478"/>
      <c r="CH40" s="479">
        <f t="shared" si="20"/>
        <v>1</v>
      </c>
      <c r="CI40" s="479">
        <f t="shared" si="20"/>
        <v>1</v>
      </c>
      <c r="CJ40" s="476"/>
      <c r="CK40" s="325"/>
      <c r="CL40" s="325"/>
      <c r="CM40" s="325"/>
      <c r="CN40" s="325"/>
      <c r="CO40" s="325"/>
      <c r="CP40" s="325"/>
      <c r="CQ40" s="325"/>
      <c r="CR40" s="325"/>
      <c r="CS40" s="325"/>
      <c r="CT40" s="325"/>
      <c r="CU40" s="325"/>
      <c r="CV40" s="325"/>
      <c r="CW40" s="325"/>
    </row>
    <row r="41" spans="1:101" ht="49.5" hidden="1" customHeight="1" x14ac:dyDescent="0.2">
      <c r="B41" s="485"/>
      <c r="C41" s="505">
        <f>C18</f>
        <v>1</v>
      </c>
      <c r="D41" s="506"/>
      <c r="E41" s="507"/>
      <c r="F41" s="508" t="str">
        <f t="shared" ref="F41:F50" si="21">IF(I18="","",I18)</f>
        <v/>
      </c>
      <c r="G41" s="509"/>
      <c r="H41" s="510"/>
      <c r="I41" s="510"/>
      <c r="J41" s="511"/>
      <c r="K41" s="512"/>
      <c r="L41" s="513"/>
      <c r="M41" s="514"/>
      <c r="N41" s="515"/>
      <c r="O41" s="516"/>
      <c r="P41" s="517"/>
      <c r="Q41" s="518"/>
      <c r="R41" s="488"/>
      <c r="AW41" s="468"/>
      <c r="AY41" s="469"/>
      <c r="BD41" s="469"/>
      <c r="CB41" s="325">
        <f t="shared" si="17"/>
        <v>1</v>
      </c>
      <c r="CD41" s="475">
        <f t="shared" si="18"/>
        <v>1</v>
      </c>
      <c r="CE41" s="476"/>
      <c r="CF41" s="477">
        <f t="shared" si="19"/>
        <v>1</v>
      </c>
      <c r="CG41" s="478"/>
      <c r="CH41" s="479">
        <f t="shared" si="20"/>
        <v>1</v>
      </c>
      <c r="CI41" s="479">
        <f t="shared" si="20"/>
        <v>1</v>
      </c>
      <c r="CJ41" s="476"/>
      <c r="CK41" s="476"/>
      <c r="CW41" s="489"/>
    </row>
    <row r="42" spans="1:101" ht="49.5" hidden="1" customHeight="1" x14ac:dyDescent="0.2">
      <c r="B42" s="485"/>
      <c r="C42" s="505">
        <f t="shared" ref="C42:C50" si="22">C19</f>
        <v>2</v>
      </c>
      <c r="D42" s="506"/>
      <c r="E42" s="507"/>
      <c r="F42" s="508" t="str">
        <f t="shared" si="21"/>
        <v/>
      </c>
      <c r="G42" s="509"/>
      <c r="H42" s="510"/>
      <c r="I42" s="510"/>
      <c r="J42" s="511"/>
      <c r="K42" s="512"/>
      <c r="L42" s="513"/>
      <c r="M42" s="514"/>
      <c r="N42" s="515"/>
      <c r="O42" s="516"/>
      <c r="P42" s="517"/>
      <c r="Q42" s="518"/>
      <c r="R42" s="488"/>
      <c r="AW42" s="468"/>
      <c r="AY42" s="469"/>
      <c r="BD42" s="469"/>
      <c r="CB42" s="325">
        <f t="shared" si="17"/>
        <v>1</v>
      </c>
      <c r="CD42" s="475">
        <f t="shared" si="18"/>
        <v>1</v>
      </c>
      <c r="CE42" s="476"/>
      <c r="CF42" s="477">
        <f t="shared" si="19"/>
        <v>1</v>
      </c>
      <c r="CG42" s="478"/>
      <c r="CH42" s="479">
        <f t="shared" si="20"/>
        <v>1</v>
      </c>
      <c r="CI42" s="479">
        <f t="shared" si="20"/>
        <v>1</v>
      </c>
      <c r="CJ42" s="476"/>
      <c r="CK42" s="476"/>
      <c r="CR42" s="489"/>
      <c r="CS42" s="489"/>
      <c r="CT42" s="489"/>
      <c r="CU42" s="489"/>
      <c r="CV42" s="489"/>
    </row>
    <row r="43" spans="1:101" ht="49.5" hidden="1" customHeight="1" x14ac:dyDescent="0.2">
      <c r="B43" s="485"/>
      <c r="C43" s="505">
        <f t="shared" si="22"/>
        <v>3</v>
      </c>
      <c r="D43" s="506"/>
      <c r="E43" s="507"/>
      <c r="F43" s="508" t="str">
        <f t="shared" si="21"/>
        <v/>
      </c>
      <c r="G43" s="509"/>
      <c r="H43" s="510"/>
      <c r="I43" s="510"/>
      <c r="J43" s="511"/>
      <c r="K43" s="512"/>
      <c r="L43" s="513"/>
      <c r="M43" s="514"/>
      <c r="N43" s="515"/>
      <c r="O43" s="516"/>
      <c r="P43" s="517"/>
      <c r="Q43" s="518"/>
      <c r="R43" s="488"/>
      <c r="AW43" s="468"/>
      <c r="AY43" s="469"/>
      <c r="BD43" s="469"/>
      <c r="CB43" s="325">
        <f t="shared" si="17"/>
        <v>1</v>
      </c>
      <c r="CD43" s="475">
        <f t="shared" si="18"/>
        <v>1</v>
      </c>
      <c r="CE43" s="476"/>
      <c r="CF43" s="477">
        <f t="shared" si="19"/>
        <v>1</v>
      </c>
      <c r="CG43" s="478"/>
      <c r="CH43" s="479">
        <f t="shared" si="20"/>
        <v>1</v>
      </c>
      <c r="CI43" s="479">
        <f t="shared" si="20"/>
        <v>1</v>
      </c>
      <c r="CJ43" s="476"/>
      <c r="CK43" s="476"/>
    </row>
    <row r="44" spans="1:101" ht="49.5" hidden="1" customHeight="1" thickBot="1" x14ac:dyDescent="0.25">
      <c r="B44" s="485"/>
      <c r="C44" s="505">
        <f t="shared" si="22"/>
        <v>4</v>
      </c>
      <c r="D44" s="506"/>
      <c r="E44" s="507"/>
      <c r="F44" s="508" t="str">
        <f t="shared" si="21"/>
        <v/>
      </c>
      <c r="G44" s="509"/>
      <c r="H44" s="510"/>
      <c r="I44" s="510"/>
      <c r="J44" s="511"/>
      <c r="K44" s="512"/>
      <c r="L44" s="513"/>
      <c r="M44" s="514"/>
      <c r="N44" s="515"/>
      <c r="O44" s="516"/>
      <c r="P44" s="517"/>
      <c r="Q44" s="518"/>
      <c r="R44" s="488"/>
      <c r="CB44" s="325">
        <f t="shared" si="17"/>
        <v>1</v>
      </c>
      <c r="CD44" s="475">
        <f t="shared" si="18"/>
        <v>1</v>
      </c>
      <c r="CE44" s="476"/>
      <c r="CF44" s="477">
        <f t="shared" si="19"/>
        <v>1</v>
      </c>
      <c r="CG44" s="478"/>
      <c r="CH44" s="479">
        <f t="shared" si="20"/>
        <v>1</v>
      </c>
      <c r="CI44" s="479">
        <f t="shared" si="20"/>
        <v>1</v>
      </c>
      <c r="CJ44" s="476"/>
      <c r="CK44" s="519">
        <f>SUM(CF35:CI44)</f>
        <v>30</v>
      </c>
    </row>
    <row r="45" spans="1:101" ht="49.5" hidden="1" customHeight="1" x14ac:dyDescent="0.2">
      <c r="B45" s="485"/>
      <c r="C45" s="505">
        <f t="shared" si="22"/>
        <v>5</v>
      </c>
      <c r="D45" s="506"/>
      <c r="E45" s="507"/>
      <c r="F45" s="508" t="str">
        <f t="shared" si="21"/>
        <v/>
      </c>
      <c r="G45" s="509"/>
      <c r="H45" s="510"/>
      <c r="I45" s="510"/>
      <c r="J45" s="511"/>
      <c r="K45" s="512"/>
      <c r="L45" s="513"/>
      <c r="M45" s="514"/>
      <c r="N45" s="515"/>
      <c r="O45" s="516"/>
      <c r="P45" s="517"/>
      <c r="Q45" s="518"/>
      <c r="R45" s="488"/>
      <c r="CB45" s="347" t="s">
        <v>215</v>
      </c>
      <c r="CC45" s="348"/>
      <c r="CD45" s="348"/>
      <c r="CE45" s="348"/>
      <c r="CF45" s="349"/>
    </row>
    <row r="46" spans="1:101" ht="49.5" hidden="1" customHeight="1" x14ac:dyDescent="0.2">
      <c r="B46" s="485"/>
      <c r="C46" s="505">
        <f t="shared" si="22"/>
        <v>6</v>
      </c>
      <c r="D46" s="506"/>
      <c r="E46" s="507"/>
      <c r="F46" s="508" t="str">
        <f t="shared" si="21"/>
        <v/>
      </c>
      <c r="G46" s="509"/>
      <c r="H46" s="510"/>
      <c r="I46" s="510"/>
      <c r="J46" s="511"/>
      <c r="K46" s="512"/>
      <c r="L46" s="513"/>
      <c r="M46" s="514"/>
      <c r="N46" s="515"/>
      <c r="O46" s="516"/>
      <c r="P46" s="517"/>
      <c r="Q46" s="518"/>
      <c r="R46" s="488"/>
      <c r="CB46" s="520">
        <f>WORKDAY(E7,15)</f>
        <v>20</v>
      </c>
    </row>
    <row r="47" spans="1:101" ht="49.5" hidden="1" customHeight="1" x14ac:dyDescent="0.25">
      <c r="B47" s="485"/>
      <c r="C47" s="505">
        <f t="shared" si="22"/>
        <v>7</v>
      </c>
      <c r="D47" s="506"/>
      <c r="E47" s="507"/>
      <c r="F47" s="508" t="str">
        <f t="shared" si="21"/>
        <v/>
      </c>
      <c r="G47" s="509"/>
      <c r="H47" s="510"/>
      <c r="I47" s="510"/>
      <c r="J47" s="511"/>
      <c r="K47" s="512"/>
      <c r="L47" s="513"/>
      <c r="M47" s="514"/>
      <c r="N47" s="515"/>
      <c r="O47" s="516"/>
      <c r="P47" s="517"/>
      <c r="Q47" s="518"/>
      <c r="R47" s="488"/>
      <c r="CB47" s="521" t="s">
        <v>183</v>
      </c>
      <c r="CC47" s="522"/>
      <c r="CD47" s="522"/>
      <c r="CE47" s="522"/>
      <c r="CF47" s="522"/>
      <c r="CG47" s="522"/>
      <c r="CH47" s="522"/>
      <c r="CI47" s="522"/>
      <c r="CJ47" s="522"/>
      <c r="CK47" s="523"/>
    </row>
    <row r="48" spans="1:101" ht="49.5" hidden="1" customHeight="1" x14ac:dyDescent="0.25">
      <c r="B48" s="485"/>
      <c r="C48" s="505">
        <f t="shared" si="22"/>
        <v>8</v>
      </c>
      <c r="D48" s="506"/>
      <c r="E48" s="507"/>
      <c r="F48" s="508" t="str">
        <f t="shared" si="21"/>
        <v/>
      </c>
      <c r="G48" s="509"/>
      <c r="H48" s="510"/>
      <c r="I48" s="510"/>
      <c r="J48" s="511"/>
      <c r="K48" s="512"/>
      <c r="L48" s="513"/>
      <c r="M48" s="514"/>
      <c r="N48" s="515"/>
      <c r="O48" s="516"/>
      <c r="P48" s="517"/>
      <c r="Q48" s="518"/>
      <c r="R48" s="488"/>
      <c r="CB48" s="341"/>
      <c r="CC48" s="524" t="s">
        <v>174</v>
      </c>
      <c r="CD48" s="525"/>
      <c r="CE48" s="526"/>
      <c r="CF48" s="527" t="s">
        <v>184</v>
      </c>
      <c r="CG48" s="528"/>
      <c r="CH48" s="529"/>
      <c r="CI48" s="527" t="s">
        <v>184</v>
      </c>
      <c r="CJ48" s="528"/>
      <c r="CK48" s="529"/>
    </row>
    <row r="49" spans="2:89" ht="49.5" hidden="1" customHeight="1" x14ac:dyDescent="0.25">
      <c r="B49" s="485"/>
      <c r="C49" s="505">
        <f t="shared" si="22"/>
        <v>9</v>
      </c>
      <c r="D49" s="506"/>
      <c r="E49" s="507"/>
      <c r="F49" s="508" t="str">
        <f t="shared" si="21"/>
        <v/>
      </c>
      <c r="G49" s="509"/>
      <c r="H49" s="510"/>
      <c r="I49" s="510"/>
      <c r="J49" s="511"/>
      <c r="K49" s="512"/>
      <c r="L49" s="513"/>
      <c r="M49" s="514"/>
      <c r="N49" s="515"/>
      <c r="O49" s="516"/>
      <c r="P49" s="517"/>
      <c r="Q49" s="518"/>
      <c r="R49" s="488"/>
      <c r="CB49" s="341"/>
      <c r="CC49" s="530" t="s">
        <v>169</v>
      </c>
      <c r="CD49" s="530" t="s">
        <v>170</v>
      </c>
      <c r="CE49" s="530" t="s">
        <v>171</v>
      </c>
      <c r="CF49" s="530" t="s">
        <v>169</v>
      </c>
      <c r="CG49" s="530" t="s">
        <v>170</v>
      </c>
      <c r="CH49" s="530" t="s">
        <v>171</v>
      </c>
      <c r="CI49" s="530" t="s">
        <v>169</v>
      </c>
      <c r="CJ49" s="530" t="s">
        <v>170</v>
      </c>
      <c r="CK49" s="530" t="s">
        <v>171</v>
      </c>
    </row>
    <row r="50" spans="2:89" ht="49.5" hidden="1" customHeight="1" x14ac:dyDescent="0.2">
      <c r="B50" s="485"/>
      <c r="C50" s="505">
        <f t="shared" si="22"/>
        <v>10</v>
      </c>
      <c r="D50" s="506"/>
      <c r="E50" s="507"/>
      <c r="F50" s="508" t="str">
        <f t="shared" si="21"/>
        <v/>
      </c>
      <c r="G50" s="509"/>
      <c r="H50" s="510"/>
      <c r="I50" s="510"/>
      <c r="J50" s="511"/>
      <c r="K50" s="512"/>
      <c r="L50" s="513"/>
      <c r="M50" s="514"/>
      <c r="N50" s="515"/>
      <c r="O50" s="516"/>
      <c r="P50" s="517"/>
      <c r="Q50" s="518"/>
      <c r="R50" s="488"/>
      <c r="CB50" s="531">
        <v>1</v>
      </c>
      <c r="CC50" s="532" t="str">
        <f t="shared" ref="CC50:CC59" si="23">IF(Q41=$CQ$20,C41,"")</f>
        <v/>
      </c>
      <c r="CD50" s="532" t="str">
        <f t="shared" ref="CD50:CD59" si="24">IF(Q41=$CR$20,C41,"")</f>
        <v/>
      </c>
      <c r="CE50" s="532" t="str">
        <f t="shared" ref="CE50:CE59" si="25">IF(Q41=$CS$20,C41,"")</f>
        <v/>
      </c>
      <c r="CF50" s="532" t="e">
        <f t="array" ref="CF50">INDEX($CC$50:$CC$59,SMALL(IF(LEN(TRIM($CC$50:$CC$59)),ROW($CC$50:$CC$59)-MIN(ROW($CC$50:$CC$59))+1,""),ROW(A1)))</f>
        <v>#NUM!</v>
      </c>
      <c r="CG50" s="532" t="e">
        <f t="array" ref="CG50">INDEX($CD$50:$CD$59,SMALL(IF(LEN(TRIM($CD$50:$CD$59)),ROW($CD$50:$CD$59)-MIN(ROW($CD$50:$CD$59))+1,""),ROW(A1)))</f>
        <v>#NUM!</v>
      </c>
      <c r="CH50" s="532" t="e">
        <f t="array" ref="CH50">INDEX($CE$50:$CE$59,SMALL(IF(LEN(TRIM($CE$50:$CE$59)),ROW($CE$50:$CE$59)-MIN(ROW($CE$50:$CE$59))+1,""),ROW(A1)))</f>
        <v>#NUM!</v>
      </c>
      <c r="CI50" s="532" t="str">
        <f t="shared" ref="CI50:CK59" si="26">IFERROR(CF50,"")</f>
        <v/>
      </c>
      <c r="CJ50" s="532" t="str">
        <f t="shared" si="26"/>
        <v/>
      </c>
      <c r="CK50" s="532" t="str">
        <f t="shared" si="26"/>
        <v/>
      </c>
    </row>
    <row r="51" spans="2:89" ht="15" hidden="1" thickBot="1" x14ac:dyDescent="0.25">
      <c r="B51" s="533"/>
      <c r="C51" s="534"/>
      <c r="D51" s="534"/>
      <c r="E51" s="534"/>
      <c r="F51" s="534"/>
      <c r="G51" s="534"/>
      <c r="H51" s="534"/>
      <c r="I51" s="534"/>
      <c r="J51" s="534"/>
      <c r="K51" s="534"/>
      <c r="L51" s="534"/>
      <c r="M51" s="534"/>
      <c r="N51" s="534"/>
      <c r="O51" s="535"/>
      <c r="P51" s="534"/>
      <c r="Q51" s="535"/>
      <c r="R51" s="536"/>
      <c r="CB51" s="531">
        <v>2</v>
      </c>
      <c r="CC51" s="532" t="str">
        <f t="shared" si="23"/>
        <v/>
      </c>
      <c r="CD51" s="532" t="str">
        <f t="shared" si="24"/>
        <v/>
      </c>
      <c r="CE51" s="532" t="str">
        <f t="shared" si="25"/>
        <v/>
      </c>
      <c r="CF51" s="532" t="e">
        <f t="array" ref="CF51">INDEX($CC$50:$CC$59,SMALL(IF(LEN(TRIM($CC$50:$CC$59)),ROW($CC$50:$CC$59)-MIN(ROW($CC$50:$CC$59))+1,""),ROW(A2)))</f>
        <v>#NUM!</v>
      </c>
      <c r="CG51" s="532" t="e">
        <f t="array" ref="CG51">INDEX($CD$50:$CD$59,SMALL(IF(LEN(TRIM($CD$50:$CD$59)),ROW($CD$50:$CD$59)-MIN(ROW($CD$50:$CD$59))+1,""),ROW(A2)))</f>
        <v>#NUM!</v>
      </c>
      <c r="CH51" s="532" t="e">
        <f t="array" ref="CH51">INDEX($CE$50:$CE$59,SMALL(IF(LEN(TRIM($CE$50:$CE$59)),ROW($CE$50:$CE$59)-MIN(ROW($CE$50:$CE$59))+1,""),ROW(A2)))</f>
        <v>#NUM!</v>
      </c>
      <c r="CI51" s="532" t="str">
        <f t="shared" si="26"/>
        <v/>
      </c>
      <c r="CJ51" s="532" t="str">
        <f t="shared" si="26"/>
        <v/>
      </c>
      <c r="CK51" s="532" t="str">
        <f t="shared" si="26"/>
        <v/>
      </c>
    </row>
    <row r="52" spans="2:89" ht="15" hidden="1" thickTop="1" x14ac:dyDescent="0.2">
      <c r="CB52" s="531">
        <v>3</v>
      </c>
      <c r="CC52" s="532" t="str">
        <f t="shared" si="23"/>
        <v/>
      </c>
      <c r="CD52" s="532" t="str">
        <f t="shared" si="24"/>
        <v/>
      </c>
      <c r="CE52" s="532" t="str">
        <f t="shared" si="25"/>
        <v/>
      </c>
      <c r="CF52" s="532" t="e">
        <f t="array" ref="CF52">INDEX($CC$50:$CC$59,SMALL(IF(LEN(TRIM($CC$50:$CC$59)),ROW($CC$50:$CC$59)-MIN(ROW($CC$50:$CC$59))+1,""),ROW(A3)))</f>
        <v>#NUM!</v>
      </c>
      <c r="CG52" s="532" t="e">
        <f t="array" ref="CG52">INDEX($CD$50:$CD$59,SMALL(IF(LEN(TRIM($CD$50:$CD$59)),ROW($CD$50:$CD$59)-MIN(ROW($CD$50:$CD$59))+1,""),ROW(A3)))</f>
        <v>#NUM!</v>
      </c>
      <c r="CH52" s="532" t="e">
        <f t="array" ref="CH52">INDEX($CE$50:$CE$59,SMALL(IF(LEN(TRIM($CE$50:$CE$59)),ROW($CE$50:$CE$59)-MIN(ROW($CE$50:$CE$59))+1,""),ROW(A3)))</f>
        <v>#NUM!</v>
      </c>
      <c r="CI52" s="532" t="str">
        <f t="shared" si="26"/>
        <v/>
      </c>
      <c r="CJ52" s="532" t="str">
        <f t="shared" si="26"/>
        <v/>
      </c>
      <c r="CK52" s="532" t="str">
        <f t="shared" si="26"/>
        <v/>
      </c>
    </row>
    <row r="53" spans="2:89" ht="14.25" hidden="1" x14ac:dyDescent="0.2">
      <c r="CB53" s="531">
        <v>4</v>
      </c>
      <c r="CC53" s="532" t="str">
        <f t="shared" si="23"/>
        <v/>
      </c>
      <c r="CD53" s="532" t="str">
        <f t="shared" si="24"/>
        <v/>
      </c>
      <c r="CE53" s="532" t="str">
        <f t="shared" si="25"/>
        <v/>
      </c>
      <c r="CF53" s="532" t="e">
        <f t="array" ref="CF53">INDEX($CC$50:$CC$59,SMALL(IF(LEN(TRIM($CC$50:$CC$59)),ROW($CC$50:$CC$59)-MIN(ROW($CC$50:$CC$59))+1,""),ROW(A4)))</f>
        <v>#NUM!</v>
      </c>
      <c r="CG53" s="532" t="e">
        <f t="array" ref="CG53">INDEX($CD$50:$CD$59,SMALL(IF(LEN(TRIM($CD$50:$CD$59)),ROW($CD$50:$CD$59)-MIN(ROW($CD$50:$CD$59))+1,""),ROW(A4)))</f>
        <v>#NUM!</v>
      </c>
      <c r="CH53" s="532" t="e">
        <f t="array" ref="CH53">INDEX($CE$50:$CE$59,SMALL(IF(LEN(TRIM($CE$50:$CE$59)),ROW($CE$50:$CE$59)-MIN(ROW($CE$50:$CE$59))+1,""),ROW(A4)))</f>
        <v>#NUM!</v>
      </c>
      <c r="CI53" s="532" t="str">
        <f t="shared" si="26"/>
        <v/>
      </c>
      <c r="CJ53" s="532" t="str">
        <f t="shared" si="26"/>
        <v/>
      </c>
      <c r="CK53" s="532" t="str">
        <f t="shared" si="26"/>
        <v/>
      </c>
    </row>
    <row r="54" spans="2:89" ht="14.25" hidden="1" x14ac:dyDescent="0.2">
      <c r="CB54" s="531">
        <v>5</v>
      </c>
      <c r="CC54" s="532" t="str">
        <f t="shared" si="23"/>
        <v/>
      </c>
      <c r="CD54" s="532" t="str">
        <f t="shared" si="24"/>
        <v/>
      </c>
      <c r="CE54" s="532" t="str">
        <f t="shared" si="25"/>
        <v/>
      </c>
      <c r="CF54" s="532" t="e">
        <f t="array" ref="CF54">INDEX($CC$50:$CC$59,SMALL(IF(LEN(TRIM($CC$50:$CC$59)),ROW($CC$50:$CC$59)-MIN(ROW($CC$50:$CC$59))+1,""),ROW(A5)))</f>
        <v>#NUM!</v>
      </c>
      <c r="CG54" s="532" t="e">
        <f t="array" ref="CG54">INDEX($CD$50:$CD$59,SMALL(IF(LEN(TRIM($CD$50:$CD$59)),ROW($CD$50:$CD$59)-MIN(ROW($CD$50:$CD$59))+1,""),ROW(A5)))</f>
        <v>#NUM!</v>
      </c>
      <c r="CH54" s="532" t="e">
        <f t="array" ref="CH54">INDEX($CE$50:$CE$59,SMALL(IF(LEN(TRIM($CE$50:$CE$59)),ROW($CE$50:$CE$59)-MIN(ROW($CE$50:$CE$59))+1,""),ROW(A5)))</f>
        <v>#NUM!</v>
      </c>
      <c r="CI54" s="532" t="str">
        <f t="shared" si="26"/>
        <v/>
      </c>
      <c r="CJ54" s="532" t="str">
        <f t="shared" si="26"/>
        <v/>
      </c>
      <c r="CK54" s="532" t="str">
        <f t="shared" si="26"/>
        <v/>
      </c>
    </row>
    <row r="55" spans="2:89" ht="14.25" hidden="1" x14ac:dyDescent="0.2">
      <c r="CB55" s="531">
        <v>6</v>
      </c>
      <c r="CC55" s="532" t="str">
        <f t="shared" si="23"/>
        <v/>
      </c>
      <c r="CD55" s="532" t="str">
        <f t="shared" si="24"/>
        <v/>
      </c>
      <c r="CE55" s="532" t="str">
        <f t="shared" si="25"/>
        <v/>
      </c>
      <c r="CF55" s="532" t="e">
        <f t="array" ref="CF55">INDEX($CC$50:$CC$59,SMALL(IF(LEN(TRIM($CC$50:$CC$59)),ROW($CC$50:$CC$59)-MIN(ROW($CC$50:$CC$59))+1,""),ROW(A6)))</f>
        <v>#NUM!</v>
      </c>
      <c r="CG55" s="532" t="e">
        <f t="array" ref="CG55">INDEX($CD$50:$CD$59,SMALL(IF(LEN(TRIM($CD$50:$CD$59)),ROW($CD$50:$CD$59)-MIN(ROW($CD$50:$CD$59))+1,""),ROW(A6)))</f>
        <v>#NUM!</v>
      </c>
      <c r="CH55" s="532" t="e">
        <f t="array" ref="CH55">INDEX($CE$50:$CE$59,SMALL(IF(LEN(TRIM($CE$50:$CE$59)),ROW($CE$50:$CE$59)-MIN(ROW($CE$50:$CE$59))+1,""),ROW(A6)))</f>
        <v>#NUM!</v>
      </c>
      <c r="CI55" s="532" t="str">
        <f t="shared" si="26"/>
        <v/>
      </c>
      <c r="CJ55" s="532" t="str">
        <f t="shared" si="26"/>
        <v/>
      </c>
      <c r="CK55" s="532" t="str">
        <f t="shared" si="26"/>
        <v/>
      </c>
    </row>
    <row r="56" spans="2:89" ht="14.25" hidden="1" x14ac:dyDescent="0.2">
      <c r="CB56" s="531">
        <v>7</v>
      </c>
      <c r="CC56" s="532" t="str">
        <f t="shared" si="23"/>
        <v/>
      </c>
      <c r="CD56" s="532" t="str">
        <f t="shared" si="24"/>
        <v/>
      </c>
      <c r="CE56" s="532" t="str">
        <f t="shared" si="25"/>
        <v/>
      </c>
      <c r="CF56" s="532" t="e">
        <f t="array" ref="CF56">INDEX($CC$50:$CC$59,SMALL(IF(LEN(TRIM($CC$50:$CC$59)),ROW($CC$50:$CC$59)-MIN(ROW($CC$50:$CC$59))+1,""),ROW(A7)))</f>
        <v>#NUM!</v>
      </c>
      <c r="CG56" s="532" t="e">
        <f t="array" ref="CG56">INDEX($CD$50:$CD$59,SMALL(IF(LEN(TRIM($CD$50:$CD$59)),ROW($CD$50:$CD$59)-MIN(ROW($CD$50:$CD$59))+1,""),ROW(A7)))</f>
        <v>#NUM!</v>
      </c>
      <c r="CH56" s="532" t="e">
        <f t="array" ref="CH56">INDEX($CE$50:$CE$59,SMALL(IF(LEN(TRIM($CE$50:$CE$59)),ROW($CE$50:$CE$59)-MIN(ROW($CE$50:$CE$59))+1,""),ROW(A7)))</f>
        <v>#NUM!</v>
      </c>
      <c r="CI56" s="532" t="str">
        <f t="shared" si="26"/>
        <v/>
      </c>
      <c r="CJ56" s="532" t="str">
        <f t="shared" si="26"/>
        <v/>
      </c>
      <c r="CK56" s="532" t="str">
        <f t="shared" si="26"/>
        <v/>
      </c>
    </row>
    <row r="57" spans="2:89" ht="14.25" hidden="1" x14ac:dyDescent="0.2">
      <c r="CB57" s="531">
        <v>8</v>
      </c>
      <c r="CC57" s="532" t="str">
        <f t="shared" si="23"/>
        <v/>
      </c>
      <c r="CD57" s="532" t="str">
        <f t="shared" si="24"/>
        <v/>
      </c>
      <c r="CE57" s="532" t="str">
        <f t="shared" si="25"/>
        <v/>
      </c>
      <c r="CF57" s="532" t="e">
        <f t="array" ref="CF57">INDEX($CC$50:$CC$59,SMALL(IF(LEN(TRIM($CC$50:$CC$59)),ROW($CC$50:$CC$59)-MIN(ROW($CC$50:$CC$59))+1,""),ROW(A8)))</f>
        <v>#NUM!</v>
      </c>
      <c r="CG57" s="532" t="e">
        <f t="array" ref="CG57">INDEX($CD$50:$CD$59,SMALL(IF(LEN(TRIM($CD$50:$CD$59)),ROW($CD$50:$CD$59)-MIN(ROW($CD$50:$CD$59))+1,""),ROW(A8)))</f>
        <v>#NUM!</v>
      </c>
      <c r="CH57" s="532" t="e">
        <f t="array" ref="CH57">INDEX($CE$50:$CE$59,SMALL(IF(LEN(TRIM($CE$50:$CE$59)),ROW($CE$50:$CE$59)-MIN(ROW($CE$50:$CE$59))+1,""),ROW(A8)))</f>
        <v>#NUM!</v>
      </c>
      <c r="CI57" s="532" t="str">
        <f t="shared" si="26"/>
        <v/>
      </c>
      <c r="CJ57" s="532" t="str">
        <f t="shared" si="26"/>
        <v/>
      </c>
      <c r="CK57" s="532" t="str">
        <f t="shared" si="26"/>
        <v/>
      </c>
    </row>
    <row r="58" spans="2:89" ht="14.25" hidden="1" x14ac:dyDescent="0.2">
      <c r="H58" s="537"/>
      <c r="I58" s="537"/>
      <c r="J58" s="537"/>
      <c r="K58" s="537"/>
      <c r="L58" s="537"/>
      <c r="M58" s="537"/>
      <c r="N58" s="537"/>
      <c r="O58" s="538"/>
      <c r="P58" s="538"/>
      <c r="Q58" s="537"/>
      <c r="R58" s="537"/>
      <c r="S58" s="537"/>
      <c r="CB58" s="531">
        <v>9</v>
      </c>
      <c r="CC58" s="532" t="str">
        <f t="shared" si="23"/>
        <v/>
      </c>
      <c r="CD58" s="532" t="str">
        <f t="shared" si="24"/>
        <v/>
      </c>
      <c r="CE58" s="532" t="str">
        <f t="shared" si="25"/>
        <v/>
      </c>
      <c r="CF58" s="532" t="e">
        <f t="array" ref="CF58">INDEX($CC$50:$CC$59,SMALL(IF(LEN(TRIM($CC$50:$CC$59)),ROW($CC$50:$CC$59)-MIN(ROW($CC$50:$CC$59))+1,""),ROW(A9)))</f>
        <v>#NUM!</v>
      </c>
      <c r="CG58" s="532" t="e">
        <f t="array" ref="CG58">INDEX($CD$50:$CD$59,SMALL(IF(LEN(TRIM($CD$50:$CD$59)),ROW($CD$50:$CD$59)-MIN(ROW($CD$50:$CD$59))+1,""),ROW(A9)))</f>
        <v>#NUM!</v>
      </c>
      <c r="CH58" s="532" t="e">
        <f t="array" ref="CH58">INDEX($CE$50:$CE$59,SMALL(IF(LEN(TRIM($CE$50:$CE$59)),ROW($CE$50:$CE$59)-MIN(ROW($CE$50:$CE$59))+1,""),ROW(A9)))</f>
        <v>#NUM!</v>
      </c>
      <c r="CI58" s="532" t="str">
        <f t="shared" si="26"/>
        <v/>
      </c>
      <c r="CJ58" s="532" t="str">
        <f t="shared" si="26"/>
        <v/>
      </c>
      <c r="CK58" s="532" t="str">
        <f t="shared" si="26"/>
        <v/>
      </c>
    </row>
    <row r="59" spans="2:89" ht="14.25" hidden="1" x14ac:dyDescent="0.2">
      <c r="H59" s="539"/>
      <c r="I59" s="539"/>
      <c r="J59" s="539"/>
      <c r="K59" s="539"/>
      <c r="L59" s="539"/>
      <c r="M59" s="539"/>
      <c r="N59" s="540"/>
      <c r="O59" s="541"/>
      <c r="P59" s="541"/>
      <c r="Q59" s="542"/>
      <c r="R59" s="542"/>
      <c r="S59" s="542"/>
      <c r="CB59" s="531">
        <v>10</v>
      </c>
      <c r="CC59" s="532" t="str">
        <f t="shared" si="23"/>
        <v/>
      </c>
      <c r="CD59" s="532" t="str">
        <f t="shared" si="24"/>
        <v/>
      </c>
      <c r="CE59" s="532" t="str">
        <f t="shared" si="25"/>
        <v/>
      </c>
      <c r="CF59" s="532" t="e">
        <f t="array" ref="CF59">INDEX($CC$50:$CC$59,SMALL(IF(LEN(TRIM($CC$50:$CC$59)),ROW($CC$50:$CC$59)-MIN(ROW($CC$50:$CC$59))+1,""),ROW(A10)))</f>
        <v>#NUM!</v>
      </c>
      <c r="CG59" s="532" t="e">
        <f t="array" ref="CG59">INDEX($CD$50:$CD$59,SMALL(IF(LEN(TRIM($CD$50:$CD$59)),ROW($CD$50:$CD$59)-MIN(ROW($CD$50:$CD$59))+1,""),ROW(A10)))</f>
        <v>#NUM!</v>
      </c>
      <c r="CH59" s="532" t="e">
        <f t="array" ref="CH59">INDEX($CE$50:$CE$59,SMALL(IF(LEN(TRIM($CE$50:$CE$59)),ROW($CE$50:$CE$59)-MIN(ROW($CE$50:$CE$59))+1,""),ROW(A10)))</f>
        <v>#NUM!</v>
      </c>
      <c r="CI59" s="532" t="str">
        <f t="shared" si="26"/>
        <v/>
      </c>
      <c r="CJ59" s="532" t="str">
        <f t="shared" si="26"/>
        <v/>
      </c>
      <c r="CK59" s="532" t="str">
        <f t="shared" si="26"/>
        <v/>
      </c>
    </row>
    <row r="60" spans="2:89" ht="18.75" hidden="1" customHeight="1" x14ac:dyDescent="0.2">
      <c r="H60" s="539"/>
      <c r="I60" s="539"/>
      <c r="J60" s="539"/>
      <c r="K60" s="539"/>
      <c r="L60" s="539"/>
      <c r="M60" s="539"/>
      <c r="N60" s="540"/>
      <c r="O60" s="541"/>
      <c r="P60" s="541"/>
      <c r="Q60" s="542"/>
      <c r="R60" s="542"/>
      <c r="S60" s="542"/>
      <c r="AK60" s="326"/>
      <c r="BB60" s="332"/>
      <c r="BC60" s="332"/>
    </row>
    <row r="61" spans="2:89" ht="33" hidden="1" customHeight="1" x14ac:dyDescent="0.2">
      <c r="H61" s="539"/>
      <c r="I61" s="539"/>
      <c r="J61" s="539"/>
      <c r="K61" s="539"/>
      <c r="L61" s="539"/>
      <c r="M61" s="539"/>
      <c r="N61" s="540"/>
      <c r="O61" s="541"/>
      <c r="P61" s="541"/>
      <c r="Q61" s="542"/>
      <c r="R61" s="542"/>
      <c r="S61" s="542"/>
      <c r="BC61" s="332"/>
    </row>
    <row r="62" spans="2:89" ht="15" hidden="1" customHeight="1" x14ac:dyDescent="0.25">
      <c r="H62" s="539"/>
      <c r="I62" s="539"/>
      <c r="J62" s="539"/>
      <c r="K62" s="539"/>
      <c r="L62" s="539"/>
      <c r="M62" s="539"/>
      <c r="N62" s="540"/>
      <c r="O62" s="541"/>
      <c r="P62" s="541"/>
      <c r="Q62" s="542"/>
      <c r="R62" s="542"/>
      <c r="S62" s="542"/>
      <c r="CB62" s="521" t="s">
        <v>90</v>
      </c>
      <c r="CC62" s="522"/>
      <c r="CD62" s="522"/>
      <c r="CE62" s="522"/>
      <c r="CF62" s="522"/>
      <c r="CG62" s="522"/>
      <c r="CH62" s="522"/>
      <c r="CI62" s="522"/>
      <c r="CJ62" s="522"/>
      <c r="CK62" s="523"/>
    </row>
    <row r="63" spans="2:89" ht="16.5" hidden="1" customHeight="1" x14ac:dyDescent="0.2">
      <c r="H63" s="539"/>
      <c r="I63" s="539"/>
      <c r="J63" s="539"/>
      <c r="K63" s="539"/>
      <c r="L63" s="539"/>
      <c r="M63" s="539"/>
      <c r="N63" s="540"/>
      <c r="O63" s="541"/>
      <c r="P63" s="541"/>
      <c r="Q63" s="542"/>
      <c r="R63" s="542"/>
      <c r="S63" s="542"/>
      <c r="CB63" s="369">
        <v>1</v>
      </c>
      <c r="CC63" s="543" t="str">
        <f t="shared" ref="CC63:CC72" si="27">IF(I41="","",HLOOKUP(I41,$CQ$18:$CR$19,2,FALSE))</f>
        <v/>
      </c>
    </row>
    <row r="64" spans="2:89" hidden="1" x14ac:dyDescent="0.2">
      <c r="H64" s="539"/>
      <c r="I64" s="539"/>
      <c r="J64" s="539"/>
      <c r="K64" s="539"/>
      <c r="L64" s="539"/>
      <c r="M64" s="539"/>
      <c r="N64" s="540"/>
      <c r="O64" s="541"/>
      <c r="P64" s="541"/>
      <c r="Q64" s="542"/>
      <c r="R64" s="542"/>
      <c r="S64" s="542"/>
      <c r="CB64" s="369">
        <v>2</v>
      </c>
      <c r="CC64" s="543" t="str">
        <f t="shared" si="27"/>
        <v/>
      </c>
    </row>
    <row r="65" spans="2:93" ht="29.25" hidden="1" customHeight="1" x14ac:dyDescent="0.2">
      <c r="H65" s="539"/>
      <c r="I65" s="539"/>
      <c r="J65" s="539"/>
      <c r="K65" s="539"/>
      <c r="L65" s="539"/>
      <c r="M65" s="539"/>
      <c r="N65" s="540"/>
      <c r="O65" s="541"/>
      <c r="P65" s="541"/>
      <c r="Q65" s="542"/>
      <c r="R65" s="542"/>
      <c r="S65" s="542"/>
      <c r="CB65" s="369">
        <v>3</v>
      </c>
      <c r="CC65" s="543" t="str">
        <f t="shared" si="27"/>
        <v/>
      </c>
    </row>
    <row r="66" spans="2:93" s="484" customFormat="1" ht="39.75" hidden="1" customHeight="1" x14ac:dyDescent="0.2">
      <c r="B66" s="325"/>
      <c r="C66" s="325"/>
      <c r="D66" s="325"/>
      <c r="E66" s="325"/>
      <c r="F66" s="325"/>
      <c r="G66" s="326"/>
      <c r="H66" s="539"/>
      <c r="I66" s="539"/>
      <c r="J66" s="539"/>
      <c r="K66" s="539"/>
      <c r="L66" s="539"/>
      <c r="M66" s="539"/>
      <c r="N66" s="540"/>
      <c r="O66" s="541"/>
      <c r="P66" s="541"/>
      <c r="Q66" s="542"/>
      <c r="R66" s="542"/>
      <c r="S66" s="542"/>
      <c r="AF66" s="325"/>
      <c r="AG66" s="325"/>
      <c r="AH66" s="325"/>
      <c r="AI66" s="325"/>
      <c r="AJ66" s="325"/>
      <c r="CB66" s="369">
        <v>4</v>
      </c>
      <c r="CC66" s="543" t="str">
        <f t="shared" si="27"/>
        <v/>
      </c>
      <c r="CD66" s="325"/>
      <c r="CE66" s="325"/>
      <c r="CF66" s="325"/>
      <c r="CG66" s="325"/>
      <c r="CH66" s="325"/>
      <c r="CI66" s="325"/>
      <c r="CJ66" s="325"/>
      <c r="CK66" s="325"/>
      <c r="CL66" s="325"/>
      <c r="CM66" s="325"/>
      <c r="CN66" s="325"/>
      <c r="CO66" s="325"/>
    </row>
    <row r="67" spans="2:93" hidden="1" x14ac:dyDescent="0.2">
      <c r="H67" s="539"/>
      <c r="I67" s="539"/>
      <c r="J67" s="539"/>
      <c r="K67" s="539"/>
      <c r="L67" s="539"/>
      <c r="M67" s="539"/>
      <c r="N67" s="540"/>
      <c r="O67" s="541"/>
      <c r="P67" s="541"/>
      <c r="Q67" s="542"/>
      <c r="R67" s="542"/>
      <c r="S67" s="542"/>
      <c r="CB67" s="369">
        <v>5</v>
      </c>
      <c r="CC67" s="543" t="str">
        <f t="shared" si="27"/>
        <v/>
      </c>
    </row>
    <row r="68" spans="2:93" hidden="1" x14ac:dyDescent="0.2">
      <c r="H68" s="539"/>
      <c r="I68" s="539"/>
      <c r="J68" s="539"/>
      <c r="K68" s="539"/>
      <c r="L68" s="539"/>
      <c r="M68" s="539"/>
      <c r="N68" s="540"/>
      <c r="O68" s="541"/>
      <c r="P68" s="541"/>
      <c r="Q68" s="542"/>
      <c r="R68" s="542"/>
      <c r="S68" s="542"/>
      <c r="CB68" s="369">
        <v>6</v>
      </c>
      <c r="CC68" s="543" t="str">
        <f t="shared" si="27"/>
        <v/>
      </c>
      <c r="CD68" s="484"/>
      <c r="CE68" s="484"/>
      <c r="CF68" s="484"/>
      <c r="CG68" s="484"/>
      <c r="CH68" s="484"/>
      <c r="CI68" s="484"/>
      <c r="CJ68" s="484"/>
      <c r="CK68" s="484"/>
      <c r="CL68" s="484"/>
      <c r="CM68" s="484"/>
      <c r="CN68" s="484"/>
      <c r="CO68" s="484"/>
    </row>
    <row r="69" spans="2:93" hidden="1" x14ac:dyDescent="0.2">
      <c r="H69" s="539"/>
      <c r="I69" s="539"/>
      <c r="J69" s="539"/>
      <c r="K69" s="539"/>
      <c r="L69" s="539"/>
      <c r="M69" s="539"/>
      <c r="N69" s="540"/>
      <c r="O69" s="541"/>
      <c r="P69" s="541"/>
      <c r="Q69" s="542"/>
      <c r="R69" s="542"/>
      <c r="S69" s="542"/>
      <c r="CB69" s="369">
        <v>7</v>
      </c>
      <c r="CC69" s="543" t="str">
        <f t="shared" si="27"/>
        <v/>
      </c>
    </row>
    <row r="70" spans="2:93" hidden="1" x14ac:dyDescent="0.2">
      <c r="H70" s="539"/>
      <c r="I70" s="539"/>
      <c r="J70" s="539"/>
      <c r="K70" s="539"/>
      <c r="L70" s="539"/>
      <c r="M70" s="539"/>
      <c r="N70" s="540"/>
      <c r="O70" s="541"/>
      <c r="P70" s="541"/>
      <c r="Q70" s="542"/>
      <c r="R70" s="542"/>
      <c r="S70" s="542"/>
      <c r="CB70" s="369">
        <v>8</v>
      </c>
      <c r="CC70" s="543" t="str">
        <f t="shared" si="27"/>
        <v/>
      </c>
    </row>
    <row r="71" spans="2:93" hidden="1" x14ac:dyDescent="0.2">
      <c r="H71" s="539"/>
      <c r="I71" s="539"/>
      <c r="J71" s="539"/>
      <c r="K71" s="539"/>
      <c r="L71" s="539"/>
      <c r="M71" s="539"/>
      <c r="N71" s="540"/>
      <c r="O71" s="541"/>
      <c r="P71" s="541"/>
      <c r="Q71" s="542"/>
      <c r="R71" s="542"/>
      <c r="S71" s="542"/>
      <c r="CB71" s="369">
        <v>9</v>
      </c>
      <c r="CC71" s="543" t="str">
        <f t="shared" si="27"/>
        <v/>
      </c>
    </row>
    <row r="72" spans="2:93" hidden="1" x14ac:dyDescent="0.2">
      <c r="H72" s="539"/>
      <c r="I72" s="539"/>
      <c r="J72" s="539"/>
      <c r="K72" s="539"/>
      <c r="L72" s="539"/>
      <c r="M72" s="539"/>
      <c r="N72" s="540"/>
      <c r="O72" s="541"/>
      <c r="P72" s="541"/>
      <c r="Q72" s="542"/>
      <c r="R72" s="542"/>
      <c r="S72" s="542"/>
      <c r="AF72" s="489"/>
      <c r="AG72" s="489"/>
      <c r="AH72" s="489"/>
      <c r="AI72" s="489"/>
      <c r="AJ72" s="489"/>
      <c r="CB72" s="369">
        <v>10</v>
      </c>
      <c r="CC72" s="543" t="str">
        <f t="shared" si="27"/>
        <v/>
      </c>
    </row>
    <row r="73" spans="2:93" hidden="1" x14ac:dyDescent="0.2">
      <c r="H73" s="539"/>
      <c r="I73" s="539"/>
      <c r="J73" s="539"/>
      <c r="K73" s="539"/>
      <c r="L73" s="539"/>
      <c r="M73" s="539"/>
      <c r="N73" s="540"/>
      <c r="O73" s="541"/>
      <c r="P73" s="541"/>
      <c r="Q73" s="542"/>
      <c r="R73" s="542"/>
      <c r="S73" s="542"/>
      <c r="CC73" s="544" t="str">
        <f t="shared" ref="CC73" si="28">IF(J51="","",HLOOKUP(J51,$CQ$18:$CR$19,2,FALSE))</f>
        <v/>
      </c>
    </row>
    <row r="74" spans="2:93" ht="14.25" hidden="1" x14ac:dyDescent="0.2">
      <c r="H74" s="341"/>
      <c r="I74" s="341"/>
      <c r="J74" s="341"/>
      <c r="K74" s="341"/>
      <c r="L74" s="341"/>
      <c r="M74" s="341"/>
      <c r="N74" s="334"/>
      <c r="O74" s="334"/>
      <c r="P74" s="334"/>
      <c r="Q74" s="334"/>
      <c r="R74" s="334"/>
      <c r="S74" s="334"/>
    </row>
    <row r="75" spans="2:93" ht="14.25" hidden="1" x14ac:dyDescent="0.2">
      <c r="H75" s="341"/>
      <c r="I75" s="341"/>
      <c r="J75" s="341"/>
      <c r="K75" s="341"/>
      <c r="L75" s="341"/>
      <c r="M75" s="341"/>
      <c r="N75" s="334"/>
      <c r="O75" s="334"/>
      <c r="P75" s="334"/>
      <c r="Q75" s="545"/>
      <c r="R75" s="546"/>
      <c r="S75" s="546"/>
    </row>
    <row r="77" spans="2:93" ht="3.75" hidden="1" customHeight="1" x14ac:dyDescent="0.2"/>
    <row r="78" spans="2:93" ht="18" hidden="1" x14ac:dyDescent="0.25">
      <c r="CB78" s="521" t="s">
        <v>240</v>
      </c>
      <c r="CC78" s="522"/>
      <c r="CD78" s="522"/>
      <c r="CE78" s="522"/>
      <c r="CF78" s="522"/>
      <c r="CG78" s="522"/>
      <c r="CH78" s="522"/>
      <c r="CI78" s="522"/>
      <c r="CJ78" s="522"/>
      <c r="CK78" s="523"/>
    </row>
    <row r="79" spans="2:93" ht="4.5" hidden="1" customHeight="1" x14ac:dyDescent="0.2"/>
    <row r="81" spans="7:87" hidden="1" x14ac:dyDescent="0.2">
      <c r="G81" s="325"/>
      <c r="CB81" s="547" t="s">
        <v>74</v>
      </c>
      <c r="CC81" s="547"/>
      <c r="CD81" s="547"/>
      <c r="CE81" s="547"/>
      <c r="CF81" s="547"/>
      <c r="CG81" s="548"/>
      <c r="CH81" s="549" t="s">
        <v>75</v>
      </c>
      <c r="CI81" s="550"/>
    </row>
    <row r="82" spans="7:87" hidden="1" x14ac:dyDescent="0.2">
      <c r="G82" s="325"/>
      <c r="CB82" s="551"/>
      <c r="CC82" s="551"/>
      <c r="CD82" s="551"/>
      <c r="CE82" s="552"/>
      <c r="CF82" s="551"/>
      <c r="CG82" s="552"/>
      <c r="CH82" s="391"/>
      <c r="CI82" s="391"/>
    </row>
    <row r="83" spans="7:87" ht="17.25" hidden="1" customHeight="1" x14ac:dyDescent="0.2">
      <c r="G83" s="325"/>
      <c r="CB83" s="553" t="s">
        <v>90</v>
      </c>
      <c r="CC83" s="432" t="s">
        <v>67</v>
      </c>
      <c r="CD83" s="553" t="s">
        <v>151</v>
      </c>
      <c r="CE83" s="432" t="s">
        <v>117</v>
      </c>
      <c r="CF83" s="553" t="s">
        <v>92</v>
      </c>
      <c r="CG83" s="553" t="s">
        <v>245</v>
      </c>
      <c r="CH83" s="553" t="s">
        <v>21</v>
      </c>
      <c r="CI83" s="553" t="s">
        <v>153</v>
      </c>
    </row>
    <row r="84" spans="7:87" ht="17.25" hidden="1" customHeight="1" x14ac:dyDescent="0.2">
      <c r="G84" s="325"/>
      <c r="CA84" s="325">
        <v>1</v>
      </c>
      <c r="CB84" s="554" t="str">
        <f>CC63</f>
        <v/>
      </c>
      <c r="CC84" s="555" t="str">
        <f>Q18</f>
        <v/>
      </c>
      <c r="CD84" s="554">
        <f t="shared" ref="CD84:CD93" si="29">L41</f>
        <v>0</v>
      </c>
      <c r="CE84" s="556" t="str">
        <f>P18</f>
        <v/>
      </c>
      <c r="CF84" s="554" t="str">
        <f>O18</f>
        <v/>
      </c>
      <c r="CG84" s="554">
        <f t="shared" ref="CG84:CG93" si="30">M41</f>
        <v>0</v>
      </c>
      <c r="CH84" s="554">
        <f>SUM(CB84:CD84)</f>
        <v>0</v>
      </c>
      <c r="CI84" s="554">
        <f>SUM(CE84:CG84)</f>
        <v>0</v>
      </c>
    </row>
    <row r="85" spans="7:87" ht="17.25" hidden="1" customHeight="1" x14ac:dyDescent="0.2">
      <c r="G85" s="325"/>
      <c r="CA85" s="325">
        <v>2</v>
      </c>
      <c r="CB85" s="554" t="str">
        <f t="shared" ref="CB85:CB93" si="31">CC64</f>
        <v/>
      </c>
      <c r="CC85" s="555" t="str">
        <f t="shared" ref="CC85:CC93" si="32">Q19</f>
        <v/>
      </c>
      <c r="CD85" s="554">
        <f t="shared" si="29"/>
        <v>0</v>
      </c>
      <c r="CE85" s="556" t="str">
        <f t="shared" ref="CE85:CE93" si="33">P19</f>
        <v/>
      </c>
      <c r="CF85" s="554" t="str">
        <f t="shared" ref="CF85:CF93" si="34">O19</f>
        <v/>
      </c>
      <c r="CG85" s="554">
        <f t="shared" si="30"/>
        <v>0</v>
      </c>
      <c r="CH85" s="554">
        <f t="shared" ref="CH85:CH93" si="35">SUM(CB85:CD85)</f>
        <v>0</v>
      </c>
      <c r="CI85" s="554">
        <f t="shared" ref="CI85:CI93" si="36">SUM(CE85:CG85)</f>
        <v>0</v>
      </c>
    </row>
    <row r="86" spans="7:87" ht="18.75" hidden="1" customHeight="1" x14ac:dyDescent="0.2">
      <c r="G86" s="325"/>
      <c r="CA86" s="325">
        <v>3</v>
      </c>
      <c r="CB86" s="554" t="str">
        <f t="shared" si="31"/>
        <v/>
      </c>
      <c r="CC86" s="555" t="str">
        <f t="shared" si="32"/>
        <v/>
      </c>
      <c r="CD86" s="554">
        <f t="shared" si="29"/>
        <v>0</v>
      </c>
      <c r="CE86" s="556" t="str">
        <f t="shared" si="33"/>
        <v/>
      </c>
      <c r="CF86" s="554" t="str">
        <f t="shared" si="34"/>
        <v/>
      </c>
      <c r="CG86" s="554">
        <f t="shared" si="30"/>
        <v>0</v>
      </c>
      <c r="CH86" s="554">
        <f t="shared" si="35"/>
        <v>0</v>
      </c>
      <c r="CI86" s="554">
        <f t="shared" si="36"/>
        <v>0</v>
      </c>
    </row>
    <row r="87" spans="7:87" hidden="1" x14ac:dyDescent="0.2">
      <c r="G87" s="325"/>
      <c r="CA87" s="325">
        <v>4</v>
      </c>
      <c r="CB87" s="554" t="str">
        <f t="shared" si="31"/>
        <v/>
      </c>
      <c r="CC87" s="555" t="str">
        <f t="shared" si="32"/>
        <v/>
      </c>
      <c r="CD87" s="554">
        <f t="shared" si="29"/>
        <v>0</v>
      </c>
      <c r="CE87" s="556" t="str">
        <f t="shared" si="33"/>
        <v/>
      </c>
      <c r="CF87" s="554" t="str">
        <f t="shared" si="34"/>
        <v/>
      </c>
      <c r="CG87" s="554">
        <f t="shared" si="30"/>
        <v>0</v>
      </c>
      <c r="CH87" s="554">
        <f t="shared" si="35"/>
        <v>0</v>
      </c>
      <c r="CI87" s="554">
        <f t="shared" si="36"/>
        <v>0</v>
      </c>
    </row>
    <row r="88" spans="7:87" hidden="1" x14ac:dyDescent="0.2">
      <c r="G88" s="325"/>
      <c r="CA88" s="325">
        <v>5</v>
      </c>
      <c r="CB88" s="554" t="str">
        <f t="shared" si="31"/>
        <v/>
      </c>
      <c r="CC88" s="555" t="str">
        <f t="shared" si="32"/>
        <v/>
      </c>
      <c r="CD88" s="554">
        <f t="shared" si="29"/>
        <v>0</v>
      </c>
      <c r="CE88" s="556" t="str">
        <f t="shared" si="33"/>
        <v/>
      </c>
      <c r="CF88" s="554" t="str">
        <f t="shared" si="34"/>
        <v/>
      </c>
      <c r="CG88" s="554">
        <f t="shared" si="30"/>
        <v>0</v>
      </c>
      <c r="CH88" s="554">
        <f t="shared" si="35"/>
        <v>0</v>
      </c>
      <c r="CI88" s="554">
        <f t="shared" si="36"/>
        <v>0</v>
      </c>
    </row>
    <row r="89" spans="7:87" hidden="1" x14ac:dyDescent="0.2">
      <c r="G89" s="325"/>
      <c r="CA89" s="325">
        <v>6</v>
      </c>
      <c r="CB89" s="554" t="str">
        <f t="shared" si="31"/>
        <v/>
      </c>
      <c r="CC89" s="555" t="str">
        <f t="shared" si="32"/>
        <v/>
      </c>
      <c r="CD89" s="554">
        <f t="shared" si="29"/>
        <v>0</v>
      </c>
      <c r="CE89" s="556" t="str">
        <f t="shared" si="33"/>
        <v/>
      </c>
      <c r="CF89" s="554" t="str">
        <f t="shared" si="34"/>
        <v/>
      </c>
      <c r="CG89" s="554">
        <f t="shared" si="30"/>
        <v>0</v>
      </c>
      <c r="CH89" s="554">
        <f t="shared" si="35"/>
        <v>0</v>
      </c>
      <c r="CI89" s="554">
        <f t="shared" si="36"/>
        <v>0</v>
      </c>
    </row>
    <row r="90" spans="7:87" hidden="1" x14ac:dyDescent="0.2">
      <c r="G90" s="325"/>
      <c r="CA90" s="325">
        <v>7</v>
      </c>
      <c r="CB90" s="554" t="str">
        <f t="shared" si="31"/>
        <v/>
      </c>
      <c r="CC90" s="555" t="str">
        <f t="shared" si="32"/>
        <v/>
      </c>
      <c r="CD90" s="554">
        <f t="shared" si="29"/>
        <v>0</v>
      </c>
      <c r="CE90" s="556" t="str">
        <f t="shared" si="33"/>
        <v/>
      </c>
      <c r="CF90" s="554" t="str">
        <f t="shared" si="34"/>
        <v/>
      </c>
      <c r="CG90" s="554">
        <f t="shared" si="30"/>
        <v>0</v>
      </c>
      <c r="CH90" s="554">
        <f t="shared" si="35"/>
        <v>0</v>
      </c>
      <c r="CI90" s="554">
        <f t="shared" si="36"/>
        <v>0</v>
      </c>
    </row>
    <row r="91" spans="7:87" hidden="1" x14ac:dyDescent="0.2">
      <c r="G91" s="325"/>
      <c r="CA91" s="325">
        <v>8</v>
      </c>
      <c r="CB91" s="554" t="str">
        <f t="shared" si="31"/>
        <v/>
      </c>
      <c r="CC91" s="555" t="str">
        <f t="shared" si="32"/>
        <v/>
      </c>
      <c r="CD91" s="554">
        <f t="shared" si="29"/>
        <v>0</v>
      </c>
      <c r="CE91" s="556" t="str">
        <f t="shared" si="33"/>
        <v/>
      </c>
      <c r="CF91" s="554" t="str">
        <f t="shared" si="34"/>
        <v/>
      </c>
      <c r="CG91" s="554">
        <f t="shared" si="30"/>
        <v>0</v>
      </c>
      <c r="CH91" s="554">
        <f t="shared" si="35"/>
        <v>0</v>
      </c>
      <c r="CI91" s="554">
        <f t="shared" si="36"/>
        <v>0</v>
      </c>
    </row>
    <row r="92" spans="7:87" hidden="1" x14ac:dyDescent="0.2">
      <c r="G92" s="325"/>
      <c r="CA92" s="325">
        <v>9</v>
      </c>
      <c r="CB92" s="554" t="str">
        <f t="shared" si="31"/>
        <v/>
      </c>
      <c r="CC92" s="555" t="str">
        <f t="shared" si="32"/>
        <v/>
      </c>
      <c r="CD92" s="554">
        <f t="shared" si="29"/>
        <v>0</v>
      </c>
      <c r="CE92" s="556" t="str">
        <f t="shared" si="33"/>
        <v/>
      </c>
      <c r="CF92" s="554" t="str">
        <f t="shared" si="34"/>
        <v/>
      </c>
      <c r="CG92" s="554">
        <f t="shared" si="30"/>
        <v>0</v>
      </c>
      <c r="CH92" s="554">
        <f t="shared" si="35"/>
        <v>0</v>
      </c>
      <c r="CI92" s="554">
        <f t="shared" si="36"/>
        <v>0</v>
      </c>
    </row>
    <row r="93" spans="7:87" hidden="1" x14ac:dyDescent="0.2">
      <c r="G93" s="325"/>
      <c r="CA93" s="325">
        <v>10</v>
      </c>
      <c r="CB93" s="554" t="str">
        <f t="shared" si="31"/>
        <v/>
      </c>
      <c r="CC93" s="555" t="str">
        <f t="shared" si="32"/>
        <v/>
      </c>
      <c r="CD93" s="554">
        <f t="shared" si="29"/>
        <v>0</v>
      </c>
      <c r="CE93" s="556" t="str">
        <f t="shared" si="33"/>
        <v/>
      </c>
      <c r="CF93" s="554" t="str">
        <f t="shared" si="34"/>
        <v/>
      </c>
      <c r="CG93" s="554">
        <f t="shared" si="30"/>
        <v>0</v>
      </c>
      <c r="CH93" s="554">
        <f t="shared" si="35"/>
        <v>0</v>
      </c>
      <c r="CI93" s="554">
        <f t="shared" si="36"/>
        <v>0</v>
      </c>
    </row>
    <row r="98" spans="7:91" ht="18" hidden="1" x14ac:dyDescent="0.25">
      <c r="G98" s="325"/>
      <c r="CB98" s="521" t="s">
        <v>248</v>
      </c>
      <c r="CC98" s="522"/>
      <c r="CD98" s="522"/>
      <c r="CE98" s="522"/>
      <c r="CF98" s="522"/>
      <c r="CG98" s="522"/>
      <c r="CH98" s="522"/>
      <c r="CI98" s="522"/>
      <c r="CJ98" s="522"/>
      <c r="CK98" s="523"/>
    </row>
    <row r="99" spans="7:91" ht="112.5" hidden="1" customHeight="1" x14ac:dyDescent="0.2">
      <c r="G99" s="325"/>
      <c r="CB99" s="497" t="s">
        <v>65</v>
      </c>
      <c r="CC99" s="498" t="s">
        <v>88</v>
      </c>
      <c r="CD99" s="557" t="s">
        <v>66</v>
      </c>
      <c r="CE99" s="496" t="s">
        <v>89</v>
      </c>
      <c r="CF99" s="496" t="s">
        <v>91</v>
      </c>
      <c r="CG99" s="496" t="s">
        <v>134</v>
      </c>
      <c r="CH99" s="497" t="s">
        <v>158</v>
      </c>
      <c r="CI99" s="501" t="s">
        <v>159</v>
      </c>
      <c r="CJ99" s="502" t="s">
        <v>152</v>
      </c>
      <c r="CK99" s="557" t="s">
        <v>219</v>
      </c>
      <c r="CL99" s="496" t="s">
        <v>145</v>
      </c>
    </row>
    <row r="100" spans="7:91" ht="18" hidden="1" x14ac:dyDescent="0.2">
      <c r="G100" s="325"/>
      <c r="CB100" s="506">
        <f>IF(D41="",1,2)</f>
        <v>1</v>
      </c>
      <c r="CC100" s="506">
        <f>IF(E41="",1,2)</f>
        <v>1</v>
      </c>
      <c r="CD100" s="558">
        <f>IF(F41="",1,2)</f>
        <v>1</v>
      </c>
      <c r="CE100" s="510">
        <f>IF(H41="",1,2)</f>
        <v>1</v>
      </c>
      <c r="CF100" s="510">
        <f t="shared" ref="CF100:CK109" si="37">IF(I41="",1,2)</f>
        <v>1</v>
      </c>
      <c r="CG100" s="510">
        <f t="shared" si="37"/>
        <v>1</v>
      </c>
      <c r="CH100" s="510">
        <f t="shared" si="37"/>
        <v>1</v>
      </c>
      <c r="CI100" s="510">
        <f t="shared" si="37"/>
        <v>1</v>
      </c>
      <c r="CJ100" s="510">
        <f t="shared" si="37"/>
        <v>1</v>
      </c>
      <c r="CK100" s="510">
        <f t="shared" si="37"/>
        <v>1</v>
      </c>
      <c r="CL100" s="517">
        <f>IF(P41="",1,2)</f>
        <v>1</v>
      </c>
      <c r="CM100" s="559">
        <f>SUM(CB100:CL100)</f>
        <v>11</v>
      </c>
    </row>
    <row r="101" spans="7:91" ht="18" hidden="1" x14ac:dyDescent="0.2">
      <c r="G101" s="325"/>
      <c r="CB101" s="506">
        <f t="shared" ref="CB101:CD109" si="38">IF(D42="",1,2)</f>
        <v>1</v>
      </c>
      <c r="CC101" s="506">
        <f t="shared" si="38"/>
        <v>1</v>
      </c>
      <c r="CD101" s="558">
        <f t="shared" si="38"/>
        <v>1</v>
      </c>
      <c r="CE101" s="510">
        <f t="shared" ref="CE101:CE109" si="39">IF(H42="",1,2)</f>
        <v>1</v>
      </c>
      <c r="CF101" s="510">
        <f t="shared" si="37"/>
        <v>1</v>
      </c>
      <c r="CG101" s="510">
        <f t="shared" si="37"/>
        <v>1</v>
      </c>
      <c r="CH101" s="510">
        <f t="shared" si="37"/>
        <v>1</v>
      </c>
      <c r="CI101" s="510">
        <f t="shared" si="37"/>
        <v>1</v>
      </c>
      <c r="CJ101" s="510">
        <f t="shared" si="37"/>
        <v>1</v>
      </c>
      <c r="CK101" s="510">
        <f t="shared" si="37"/>
        <v>1</v>
      </c>
      <c r="CL101" s="517">
        <f t="shared" ref="CL101:CL109" si="40">IF(P42="",1,2)</f>
        <v>1</v>
      </c>
      <c r="CM101" s="559">
        <f t="shared" ref="CM101:CM109" si="41">SUM(CB101:CL101)</f>
        <v>11</v>
      </c>
    </row>
    <row r="102" spans="7:91" ht="18" hidden="1" x14ac:dyDescent="0.2">
      <c r="G102" s="325"/>
      <c r="CB102" s="506">
        <f t="shared" si="38"/>
        <v>1</v>
      </c>
      <c r="CC102" s="506">
        <f t="shared" si="38"/>
        <v>1</v>
      </c>
      <c r="CD102" s="558">
        <f t="shared" si="38"/>
        <v>1</v>
      </c>
      <c r="CE102" s="510">
        <f t="shared" si="39"/>
        <v>1</v>
      </c>
      <c r="CF102" s="510">
        <f t="shared" si="37"/>
        <v>1</v>
      </c>
      <c r="CG102" s="510">
        <f t="shared" si="37"/>
        <v>1</v>
      </c>
      <c r="CH102" s="510">
        <f t="shared" si="37"/>
        <v>1</v>
      </c>
      <c r="CI102" s="510">
        <f t="shared" si="37"/>
        <v>1</v>
      </c>
      <c r="CJ102" s="510">
        <f t="shared" si="37"/>
        <v>1</v>
      </c>
      <c r="CK102" s="510">
        <f t="shared" si="37"/>
        <v>1</v>
      </c>
      <c r="CL102" s="517">
        <f t="shared" si="40"/>
        <v>1</v>
      </c>
      <c r="CM102" s="559">
        <f t="shared" si="41"/>
        <v>11</v>
      </c>
    </row>
    <row r="103" spans="7:91" ht="18" hidden="1" x14ac:dyDescent="0.2">
      <c r="G103" s="325"/>
      <c r="CB103" s="506">
        <f t="shared" si="38"/>
        <v>1</v>
      </c>
      <c r="CC103" s="506">
        <f t="shared" si="38"/>
        <v>1</v>
      </c>
      <c r="CD103" s="558">
        <f t="shared" si="38"/>
        <v>1</v>
      </c>
      <c r="CE103" s="510">
        <f t="shared" si="39"/>
        <v>1</v>
      </c>
      <c r="CF103" s="510">
        <f t="shared" si="37"/>
        <v>1</v>
      </c>
      <c r="CG103" s="510">
        <f t="shared" si="37"/>
        <v>1</v>
      </c>
      <c r="CH103" s="510">
        <f t="shared" si="37"/>
        <v>1</v>
      </c>
      <c r="CI103" s="510">
        <f t="shared" si="37"/>
        <v>1</v>
      </c>
      <c r="CJ103" s="510">
        <f t="shared" si="37"/>
        <v>1</v>
      </c>
      <c r="CK103" s="510">
        <f t="shared" si="37"/>
        <v>1</v>
      </c>
      <c r="CL103" s="517">
        <f t="shared" si="40"/>
        <v>1</v>
      </c>
      <c r="CM103" s="559">
        <f t="shared" si="41"/>
        <v>11</v>
      </c>
    </row>
    <row r="104" spans="7:91" ht="18" hidden="1" x14ac:dyDescent="0.2">
      <c r="G104" s="325"/>
      <c r="CB104" s="506">
        <f t="shared" si="38"/>
        <v>1</v>
      </c>
      <c r="CC104" s="506">
        <f t="shared" si="38"/>
        <v>1</v>
      </c>
      <c r="CD104" s="558">
        <f t="shared" si="38"/>
        <v>1</v>
      </c>
      <c r="CE104" s="510">
        <f t="shared" si="39"/>
        <v>1</v>
      </c>
      <c r="CF104" s="510">
        <f t="shared" si="37"/>
        <v>1</v>
      </c>
      <c r="CG104" s="510">
        <f t="shared" si="37"/>
        <v>1</v>
      </c>
      <c r="CH104" s="510">
        <f t="shared" si="37"/>
        <v>1</v>
      </c>
      <c r="CI104" s="510">
        <f t="shared" si="37"/>
        <v>1</v>
      </c>
      <c r="CJ104" s="510">
        <f t="shared" si="37"/>
        <v>1</v>
      </c>
      <c r="CK104" s="510">
        <f t="shared" si="37"/>
        <v>1</v>
      </c>
      <c r="CL104" s="517">
        <f t="shared" si="40"/>
        <v>1</v>
      </c>
      <c r="CM104" s="559">
        <f t="shared" si="41"/>
        <v>11</v>
      </c>
    </row>
    <row r="105" spans="7:91" ht="18" hidden="1" x14ac:dyDescent="0.2">
      <c r="G105" s="325"/>
      <c r="CB105" s="506">
        <f t="shared" si="38"/>
        <v>1</v>
      </c>
      <c r="CC105" s="506">
        <f t="shared" si="38"/>
        <v>1</v>
      </c>
      <c r="CD105" s="558">
        <f t="shared" si="38"/>
        <v>1</v>
      </c>
      <c r="CE105" s="510">
        <f t="shared" si="39"/>
        <v>1</v>
      </c>
      <c r="CF105" s="510">
        <f t="shared" si="37"/>
        <v>1</v>
      </c>
      <c r="CG105" s="510">
        <f t="shared" si="37"/>
        <v>1</v>
      </c>
      <c r="CH105" s="510">
        <f t="shared" si="37"/>
        <v>1</v>
      </c>
      <c r="CI105" s="510">
        <f t="shared" si="37"/>
        <v>1</v>
      </c>
      <c r="CJ105" s="510">
        <f t="shared" si="37"/>
        <v>1</v>
      </c>
      <c r="CK105" s="510">
        <f t="shared" si="37"/>
        <v>1</v>
      </c>
      <c r="CL105" s="517">
        <f t="shared" si="40"/>
        <v>1</v>
      </c>
      <c r="CM105" s="559">
        <f t="shared" si="41"/>
        <v>11</v>
      </c>
    </row>
    <row r="106" spans="7:91" ht="18" hidden="1" x14ac:dyDescent="0.2">
      <c r="G106" s="325"/>
      <c r="CB106" s="506">
        <f t="shared" si="38"/>
        <v>1</v>
      </c>
      <c r="CC106" s="506">
        <f t="shared" si="38"/>
        <v>1</v>
      </c>
      <c r="CD106" s="558">
        <f t="shared" si="38"/>
        <v>1</v>
      </c>
      <c r="CE106" s="510">
        <f t="shared" si="39"/>
        <v>1</v>
      </c>
      <c r="CF106" s="510">
        <f t="shared" si="37"/>
        <v>1</v>
      </c>
      <c r="CG106" s="510">
        <f t="shared" si="37"/>
        <v>1</v>
      </c>
      <c r="CH106" s="510">
        <f t="shared" si="37"/>
        <v>1</v>
      </c>
      <c r="CI106" s="510">
        <f t="shared" si="37"/>
        <v>1</v>
      </c>
      <c r="CJ106" s="510">
        <f t="shared" si="37"/>
        <v>1</v>
      </c>
      <c r="CK106" s="510">
        <f t="shared" si="37"/>
        <v>1</v>
      </c>
      <c r="CL106" s="517">
        <f t="shared" si="40"/>
        <v>1</v>
      </c>
      <c r="CM106" s="559">
        <f t="shared" si="41"/>
        <v>11</v>
      </c>
    </row>
    <row r="107" spans="7:91" ht="18" hidden="1" x14ac:dyDescent="0.2">
      <c r="G107" s="325"/>
      <c r="CB107" s="506">
        <f t="shared" si="38"/>
        <v>1</v>
      </c>
      <c r="CC107" s="506">
        <f t="shared" si="38"/>
        <v>1</v>
      </c>
      <c r="CD107" s="558">
        <f t="shared" si="38"/>
        <v>1</v>
      </c>
      <c r="CE107" s="510">
        <f t="shared" si="39"/>
        <v>1</v>
      </c>
      <c r="CF107" s="510">
        <f t="shared" si="37"/>
        <v>1</v>
      </c>
      <c r="CG107" s="510">
        <f t="shared" si="37"/>
        <v>1</v>
      </c>
      <c r="CH107" s="510">
        <f t="shared" si="37"/>
        <v>1</v>
      </c>
      <c r="CI107" s="510">
        <f t="shared" si="37"/>
        <v>1</v>
      </c>
      <c r="CJ107" s="510">
        <f t="shared" si="37"/>
        <v>1</v>
      </c>
      <c r="CK107" s="510">
        <f t="shared" si="37"/>
        <v>1</v>
      </c>
      <c r="CL107" s="517">
        <f t="shared" si="40"/>
        <v>1</v>
      </c>
      <c r="CM107" s="559">
        <f t="shared" si="41"/>
        <v>11</v>
      </c>
    </row>
    <row r="108" spans="7:91" ht="18" hidden="1" x14ac:dyDescent="0.2">
      <c r="G108" s="325"/>
      <c r="CB108" s="506">
        <f t="shared" si="38"/>
        <v>1</v>
      </c>
      <c r="CC108" s="506">
        <f t="shared" si="38"/>
        <v>1</v>
      </c>
      <c r="CD108" s="558">
        <f t="shared" si="38"/>
        <v>1</v>
      </c>
      <c r="CE108" s="510">
        <f t="shared" si="39"/>
        <v>1</v>
      </c>
      <c r="CF108" s="510">
        <f t="shared" si="37"/>
        <v>1</v>
      </c>
      <c r="CG108" s="510">
        <f t="shared" si="37"/>
        <v>1</v>
      </c>
      <c r="CH108" s="510">
        <f t="shared" si="37"/>
        <v>1</v>
      </c>
      <c r="CI108" s="510">
        <f t="shared" si="37"/>
        <v>1</v>
      </c>
      <c r="CJ108" s="510">
        <f t="shared" si="37"/>
        <v>1</v>
      </c>
      <c r="CK108" s="510">
        <f t="shared" si="37"/>
        <v>1</v>
      </c>
      <c r="CL108" s="517">
        <f t="shared" si="40"/>
        <v>1</v>
      </c>
      <c r="CM108" s="559">
        <f t="shared" si="41"/>
        <v>11</v>
      </c>
    </row>
    <row r="109" spans="7:91" ht="18" hidden="1" x14ac:dyDescent="0.2">
      <c r="G109" s="325"/>
      <c r="CB109" s="506">
        <f t="shared" si="38"/>
        <v>1</v>
      </c>
      <c r="CC109" s="506">
        <f t="shared" si="38"/>
        <v>1</v>
      </c>
      <c r="CD109" s="558">
        <f t="shared" si="38"/>
        <v>1</v>
      </c>
      <c r="CE109" s="510">
        <f t="shared" si="39"/>
        <v>1</v>
      </c>
      <c r="CF109" s="510">
        <f t="shared" si="37"/>
        <v>1</v>
      </c>
      <c r="CG109" s="510">
        <f t="shared" si="37"/>
        <v>1</v>
      </c>
      <c r="CH109" s="510">
        <f t="shared" si="37"/>
        <v>1</v>
      </c>
      <c r="CI109" s="510">
        <f t="shared" si="37"/>
        <v>1</v>
      </c>
      <c r="CJ109" s="510">
        <f t="shared" si="37"/>
        <v>1</v>
      </c>
      <c r="CK109" s="510">
        <f t="shared" si="37"/>
        <v>1</v>
      </c>
      <c r="CL109" s="517">
        <f t="shared" si="40"/>
        <v>1</v>
      </c>
      <c r="CM109" s="559">
        <f t="shared" si="41"/>
        <v>11</v>
      </c>
    </row>
    <row r="110" spans="7:91" hidden="1" x14ac:dyDescent="0.2">
      <c r="G110" s="325"/>
      <c r="CM110" s="559">
        <f>SUM(CM100:CM109)</f>
        <v>110</v>
      </c>
    </row>
  </sheetData>
  <sheetProtection algorithmName="SHA-512" hashValue="PyiyFOn5YDON+q8yVVJio0mt2kMCHOOpIAmCZNpxUFRNgboEZahcFQShP5DfQBrE7sJYiItdVX///ztbKGpNFg==" saltValue="NDhUynCG8MmsiNJ5jeg7KQ==" spinCount="100000" sheet="1" objects="1" scenarios="1"/>
  <mergeCells count="53">
    <mergeCell ref="O72:P72"/>
    <mergeCell ref="O73:P73"/>
    <mergeCell ref="CB81:CG81"/>
    <mergeCell ref="CH81:CI81"/>
    <mergeCell ref="O66:P66"/>
    <mergeCell ref="O67:P67"/>
    <mergeCell ref="O68:P68"/>
    <mergeCell ref="O69:P69"/>
    <mergeCell ref="O70:P70"/>
    <mergeCell ref="O71:P71"/>
    <mergeCell ref="O65:P65"/>
    <mergeCell ref="F49:G49"/>
    <mergeCell ref="N49:O49"/>
    <mergeCell ref="F50:G50"/>
    <mergeCell ref="N50:O50"/>
    <mergeCell ref="O58:P58"/>
    <mergeCell ref="O59:P59"/>
    <mergeCell ref="O60:P60"/>
    <mergeCell ref="O61:P61"/>
    <mergeCell ref="O62:P62"/>
    <mergeCell ref="O63:P63"/>
    <mergeCell ref="O64:P64"/>
    <mergeCell ref="F46:G46"/>
    <mergeCell ref="N46:O46"/>
    <mergeCell ref="F47:G47"/>
    <mergeCell ref="N47:O47"/>
    <mergeCell ref="F48:G48"/>
    <mergeCell ref="N48:O48"/>
    <mergeCell ref="F43:G43"/>
    <mergeCell ref="N43:O43"/>
    <mergeCell ref="F44:G44"/>
    <mergeCell ref="N44:O44"/>
    <mergeCell ref="F45:G45"/>
    <mergeCell ref="N45:O45"/>
    <mergeCell ref="F40:G40"/>
    <mergeCell ref="N40:O40"/>
    <mergeCell ref="F41:G41"/>
    <mergeCell ref="N41:O41"/>
    <mergeCell ref="F42:G42"/>
    <mergeCell ref="N42:O42"/>
    <mergeCell ref="C12:D12"/>
    <mergeCell ref="C13:D13"/>
    <mergeCell ref="C15:Q15"/>
    <mergeCell ref="C16:H16"/>
    <mergeCell ref="I16:N16"/>
    <mergeCell ref="O16:Q16"/>
    <mergeCell ref="G11:K12"/>
    <mergeCell ref="C11:D11"/>
    <mergeCell ref="C7:D7"/>
    <mergeCell ref="CP7:CU7"/>
    <mergeCell ref="C9:E9"/>
    <mergeCell ref="C10:D10"/>
    <mergeCell ref="P10:Q10"/>
  </mergeCells>
  <dataValidations count="10">
    <dataValidation type="date" operator="equal" allowBlank="1" showInputMessage="1" showErrorMessage="1" error="Date must be today's date._x000a_Enter as DD/MM/YYYY" sqref="G7" xr:uid="{00000000-0002-0000-0600-000000000000}">
      <formula1>#REF!</formula1>
    </dataValidation>
    <dataValidation type="date" operator="greaterThan" allowBlank="1" showInputMessage="1" showErrorMessage="1" error="Date can't be today or earlier. _x000a_Enter as DD/MM/YYYY" sqref="L18:L27" xr:uid="{00000000-0002-0000-0600-000001000000}">
      <formula1>TODAY()</formula1>
    </dataValidation>
    <dataValidation type="list" allowBlank="1" showInputMessage="1" showErrorMessage="1" sqref="Q41:Q50" xr:uid="{00000000-0002-0000-0600-000002000000}">
      <formula1>$CQ$20:$CS$20</formula1>
    </dataValidation>
    <dataValidation type="date" operator="equal" allowBlank="1" showInputMessage="1" showErrorMessage="1" error="Date must be today's date._x000a_Enter as DD/MM/YYYY" sqref="E7" xr:uid="{00000000-0002-0000-0600-000003000000}">
      <formula1>TODAY()</formula1>
    </dataValidation>
    <dataValidation type="list" operator="greaterThan" allowBlank="1" showInputMessage="1" showErrorMessage="1" sqref="I41:I50" xr:uid="{00000000-0002-0000-0600-000004000000}">
      <formula1>$CQ$18:$CR$18</formula1>
    </dataValidation>
    <dataValidation type="date" operator="greaterThanOrEqual" allowBlank="1" showInputMessage="1" showErrorMessage="1" error="Please enter today's date or a future date." sqref="J41:J50" xr:uid="{00000000-0002-0000-0600-000005000000}">
      <formula1>TODAY()</formula1>
    </dataValidation>
    <dataValidation operator="greaterThan" allowBlank="1" showInputMessage="1" showErrorMessage="1" sqref="K41:K50 P41:P50 H41:H50 C41:F50 CD35:CD44 CB100:CL109" xr:uid="{00000000-0002-0000-0600-000006000000}"/>
    <dataValidation type="list" allowBlank="1" showInputMessage="1" showErrorMessage="1" sqref="J18:J27" xr:uid="{00000000-0002-0000-0600-000007000000}">
      <formula1>$CQ$12:$CS$12</formula1>
    </dataValidation>
    <dataValidation type="list" allowBlank="1" showInputMessage="1" showErrorMessage="1" sqref="M18:M27" xr:uid="{00000000-0002-0000-0600-000008000000}">
      <formula1>$CQ$14:$CT$14</formula1>
    </dataValidation>
    <dataValidation type="list" allowBlank="1" showInputMessage="1" showErrorMessage="1" sqref="I18:I27" xr:uid="{00000000-0002-0000-0600-000009000000}">
      <formula1>$CQ$10:$DJ$10</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AF273"/>
  <sheetViews>
    <sheetView showZeros="0" zoomScale="70" zoomScaleNormal="70" workbookViewId="0">
      <selection activeCell="G9" sqref="G9"/>
    </sheetView>
  </sheetViews>
  <sheetFormatPr defaultColWidth="9.140625" defaultRowHeight="15" x14ac:dyDescent="0.25"/>
  <cols>
    <col min="1" max="1" width="3.42578125" style="49" customWidth="1"/>
    <col min="2" max="2" width="8.85546875" style="49" customWidth="1"/>
    <col min="3" max="3" width="14.42578125" style="49" customWidth="1"/>
    <col min="4" max="4" width="21.7109375" style="49" customWidth="1"/>
    <col min="5" max="5" width="31.28515625" style="49" customWidth="1"/>
    <col min="6" max="6" width="34.85546875" style="49" customWidth="1"/>
    <col min="7" max="7" width="19.5703125" style="49" customWidth="1"/>
    <col min="8" max="8" width="25.140625" style="49" customWidth="1"/>
    <col min="9" max="9" width="27.28515625" style="49" customWidth="1"/>
    <col min="10" max="10" width="61.42578125" style="49" customWidth="1"/>
    <col min="11" max="11" width="22.42578125" style="49" customWidth="1"/>
    <col min="12" max="12" width="21.5703125" style="49" customWidth="1"/>
    <col min="13" max="13" width="18.5703125" style="49" customWidth="1"/>
    <col min="14" max="14" width="39.7109375" style="49" customWidth="1"/>
    <col min="15" max="15" width="44.85546875" style="49" customWidth="1"/>
    <col min="16" max="16" width="9.140625" style="49" customWidth="1"/>
    <col min="17" max="17" width="10.140625" style="49" customWidth="1"/>
    <col min="18" max="20" width="9.140625" style="49" customWidth="1"/>
    <col min="21" max="21" width="1" style="49" customWidth="1"/>
    <col min="22" max="22" width="0.85546875" style="49" customWidth="1"/>
    <col min="23" max="25" width="9.140625" style="49"/>
    <col min="26" max="33" width="0" style="49" hidden="1" customWidth="1"/>
    <col min="34" max="16384" width="9.140625" style="49"/>
  </cols>
  <sheetData>
    <row r="1" spans="1:32" ht="16.5" x14ac:dyDescent="0.3">
      <c r="A1" s="48"/>
      <c r="B1" s="48"/>
      <c r="C1" s="48"/>
      <c r="D1" s="48"/>
      <c r="E1" s="48"/>
      <c r="F1" s="48"/>
      <c r="G1" s="48"/>
      <c r="H1" s="48"/>
      <c r="I1" s="48"/>
      <c r="J1" s="48"/>
      <c r="K1" s="48"/>
      <c r="L1" s="48"/>
      <c r="M1" s="48"/>
    </row>
    <row r="2" spans="1:32" ht="42" x14ac:dyDescent="0.3">
      <c r="A2" s="48"/>
      <c r="B2" s="48"/>
      <c r="C2" s="188" t="s">
        <v>1</v>
      </c>
      <c r="F2" s="51"/>
      <c r="G2" s="51"/>
      <c r="H2" s="51"/>
      <c r="I2" s="51"/>
      <c r="J2" s="51"/>
      <c r="K2" s="51"/>
      <c r="L2" s="51"/>
      <c r="M2" s="51"/>
    </row>
    <row r="3" spans="1:32" ht="16.5" x14ac:dyDescent="0.3">
      <c r="A3" s="48"/>
      <c r="B3" s="48"/>
      <c r="C3" s="189" t="s">
        <v>139</v>
      </c>
      <c r="F3" s="51"/>
      <c r="G3" s="51"/>
      <c r="H3" s="51"/>
      <c r="I3" s="51"/>
      <c r="J3" s="51"/>
      <c r="K3" s="51"/>
      <c r="L3" s="51"/>
      <c r="M3" s="51"/>
    </row>
    <row r="4" spans="1:32" ht="16.5" x14ac:dyDescent="0.3">
      <c r="A4" s="48"/>
      <c r="B4" s="48"/>
      <c r="C4" s="48"/>
      <c r="D4" s="48"/>
      <c r="E4" s="48"/>
      <c r="F4" s="300"/>
      <c r="G4" s="300"/>
      <c r="H4" s="300"/>
      <c r="I4" s="300"/>
      <c r="J4" s="300"/>
      <c r="K4" s="185"/>
      <c r="L4" s="185"/>
      <c r="M4" s="185"/>
    </row>
    <row r="5" spans="1:32" ht="16.5" x14ac:dyDescent="0.3">
      <c r="A5" s="48"/>
      <c r="B5" s="48"/>
      <c r="C5" s="48"/>
      <c r="D5" s="48"/>
      <c r="E5" s="48"/>
      <c r="F5" s="185"/>
      <c r="G5" s="185"/>
      <c r="H5" s="185"/>
      <c r="I5" s="185"/>
      <c r="J5" s="185"/>
      <c r="K5" s="185"/>
      <c r="L5" s="185"/>
      <c r="M5" s="185"/>
    </row>
    <row r="6" spans="1:32" ht="16.5" x14ac:dyDescent="0.3">
      <c r="A6" s="48"/>
      <c r="B6" s="54" t="str">
        <f>CONCATENATE("Dear"," ",F264,",")</f>
        <v>Dear ,</v>
      </c>
      <c r="E6" s="56"/>
      <c r="F6" s="56"/>
      <c r="G6" s="56"/>
      <c r="H6" s="56"/>
      <c r="I6" s="56"/>
      <c r="J6" s="56"/>
      <c r="K6" s="56"/>
      <c r="L6" s="56"/>
      <c r="M6" s="55"/>
    </row>
    <row r="7" spans="1:32" ht="16.5" x14ac:dyDescent="0.3">
      <c r="A7" s="48"/>
      <c r="B7" s="55"/>
      <c r="E7" s="55"/>
      <c r="F7" s="55"/>
      <c r="G7" s="55"/>
      <c r="H7" s="55"/>
      <c r="I7" s="55"/>
      <c r="J7" s="55"/>
      <c r="K7" s="55"/>
      <c r="L7" s="55"/>
      <c r="M7" s="55"/>
    </row>
    <row r="8" spans="1:32" ht="16.5" x14ac:dyDescent="0.3">
      <c r="A8" s="48"/>
      <c r="B8" s="55" t="s">
        <v>104</v>
      </c>
      <c r="E8" s="55"/>
      <c r="F8" s="55"/>
      <c r="G8" s="55"/>
      <c r="H8" s="55"/>
      <c r="I8" s="55"/>
      <c r="J8" s="55"/>
      <c r="K8" s="55"/>
      <c r="L8" s="55"/>
      <c r="M8" s="55"/>
    </row>
    <row r="9" spans="1:32" ht="16.5" customHeight="1" x14ac:dyDescent="0.3">
      <c r="A9" s="48"/>
      <c r="B9" s="284" t="s">
        <v>103</v>
      </c>
      <c r="C9" s="284"/>
      <c r="D9" s="284"/>
      <c r="E9" s="284"/>
      <c r="F9" s="284"/>
      <c r="G9" s="57"/>
      <c r="H9" s="57"/>
      <c r="I9" s="57"/>
      <c r="J9" s="57"/>
      <c r="K9" s="57"/>
      <c r="L9" s="57"/>
      <c r="M9" s="57"/>
    </row>
    <row r="10" spans="1:32" ht="16.5" x14ac:dyDescent="0.3">
      <c r="A10" s="48"/>
      <c r="B10" s="48"/>
      <c r="C10" s="54"/>
      <c r="E10" s="181"/>
      <c r="F10" s="181"/>
      <c r="G10" s="181"/>
      <c r="H10" s="181"/>
      <c r="I10" s="181"/>
      <c r="J10" s="181"/>
      <c r="K10" s="181"/>
      <c r="L10" s="181"/>
      <c r="M10" s="181"/>
    </row>
    <row r="11" spans="1:32" ht="16.5" x14ac:dyDescent="0.3">
      <c r="A11" s="48"/>
      <c r="B11" s="48"/>
      <c r="C11" s="48"/>
      <c r="D11" s="48"/>
      <c r="E11" s="181"/>
      <c r="F11" s="185"/>
      <c r="G11" s="185"/>
      <c r="H11" s="185"/>
      <c r="I11" s="185"/>
      <c r="J11" s="185"/>
      <c r="K11" s="185"/>
      <c r="L11" s="185"/>
      <c r="M11" s="185"/>
    </row>
    <row r="12" spans="1:32" ht="16.5" x14ac:dyDescent="0.3">
      <c r="A12" s="48"/>
      <c r="B12" s="48"/>
      <c r="C12" s="48"/>
      <c r="D12" s="48"/>
      <c r="E12" s="48"/>
      <c r="F12" s="185"/>
      <c r="G12" s="185"/>
      <c r="H12" s="185"/>
      <c r="I12" s="185"/>
      <c r="J12" s="185"/>
      <c r="K12" s="185"/>
      <c r="L12" s="185"/>
      <c r="M12" s="185"/>
    </row>
    <row r="13" spans="1:32" s="89" customFormat="1" ht="17.25" customHeight="1" x14ac:dyDescent="0.25">
      <c r="A13" s="187"/>
      <c r="B13" s="281" t="s">
        <v>128</v>
      </c>
      <c r="C13" s="282"/>
      <c r="D13" s="282"/>
      <c r="E13" s="282"/>
      <c r="F13" s="282"/>
      <c r="G13" s="283"/>
      <c r="H13" s="195" t="s">
        <v>75</v>
      </c>
      <c r="I13" s="196"/>
      <c r="J13" s="190" t="s">
        <v>144</v>
      </c>
      <c r="AD13" s="47"/>
    </row>
    <row r="14" spans="1:32" ht="3" customHeight="1" x14ac:dyDescent="0.35">
      <c r="A14" s="48"/>
      <c r="B14" s="48"/>
      <c r="C14" s="48"/>
      <c r="D14" s="58"/>
      <c r="E14" s="58"/>
      <c r="F14" s="58"/>
      <c r="G14" s="58"/>
      <c r="H14" s="58"/>
      <c r="I14" s="58"/>
      <c r="J14" s="59"/>
    </row>
    <row r="15" spans="1:32" ht="45" customHeight="1" x14ac:dyDescent="0.3">
      <c r="A15" s="113"/>
      <c r="B15" s="133" t="s">
        <v>220</v>
      </c>
      <c r="C15" s="133" t="s">
        <v>146</v>
      </c>
      <c r="D15" s="122" t="s">
        <v>129</v>
      </c>
      <c r="E15" s="88" t="s">
        <v>167</v>
      </c>
      <c r="F15" s="133" t="s">
        <v>134</v>
      </c>
      <c r="G15" s="133" t="s">
        <v>79</v>
      </c>
      <c r="H15" s="133" t="s">
        <v>153</v>
      </c>
      <c r="I15" s="133" t="s">
        <v>21</v>
      </c>
      <c r="J15" s="69" t="s">
        <v>140</v>
      </c>
      <c r="AB15" s="191" t="s">
        <v>162</v>
      </c>
      <c r="AC15" s="191"/>
      <c r="AE15" s="191" t="s">
        <v>163</v>
      </c>
      <c r="AF15" s="191"/>
    </row>
    <row r="16" spans="1:32" ht="16.5" x14ac:dyDescent="0.3">
      <c r="A16" s="113" t="str">
        <f>Analogue!BF63</f>
        <v/>
      </c>
      <c r="B16" s="112" t="str">
        <f>IF(A16="","",VLOOKUP(A16,Analogue!$C$39:$Q$48,1,FALSE))</f>
        <v/>
      </c>
      <c r="C16" s="112" t="str">
        <f>IF(A16="","",VLOOKUP(A16,Analogue!$C$39:$Q$48,12,FALSE))</f>
        <v/>
      </c>
      <c r="D16" s="192" t="str">
        <f>IF(A16="","",VLOOKUP(A16,Analogue!$C$20:$N$29,2,FALSE))</f>
        <v/>
      </c>
      <c r="E16" s="193" t="str">
        <f>IF(A16="","",VLOOKUP(A16,Analogue!$C$20:$N$29,5,FALSE))</f>
        <v/>
      </c>
      <c r="F16" s="111" t="str">
        <f>IF(A16="","",VLOOKUP(A16,Analogue!C38:P48,7,FALSE))</f>
        <v/>
      </c>
      <c r="G16" s="61" t="str">
        <f>IF(A16="","",VLOOKUP(A16,Analogue!$C$20:$N$29,8,FALSE))</f>
        <v/>
      </c>
      <c r="H16" s="132" t="str">
        <f>IF(A16="","",VLOOKUP(A16,Analogue!AY48:BH57,9,FALSE))</f>
        <v/>
      </c>
      <c r="I16" s="132" t="str">
        <f>IF(A16="","",VLOOKUP(A16,Analogue!AY48:BH57,10,FALSE))</f>
        <v/>
      </c>
      <c r="J16" s="142" t="str">
        <f>IF(A16="","",VLOOKUP(A16,Analogue!$C$39:$P$48,8,FALSE))</f>
        <v/>
      </c>
      <c r="AB16" s="49" t="str">
        <f>IF(OR(Analogue!BA7=1,Analogue!BD7=1),"",IF(OR(#REF!="",#REF!="-",#REF!=0),11,11*#REF!))</f>
        <v/>
      </c>
      <c r="AC16" s="62" t="e">
        <f>#REF!</f>
        <v>#REF!</v>
      </c>
      <c r="AE16" s="63" t="str">
        <f>IF(Analogue!$D$15="","",IF(OR(Analogue!AY7=2,Analogue!BA7=2,Analogue!BD7=2,Analogue!BF7=2,Analogue!BH7=2),(SUM(H16:J16)),""))</f>
        <v/>
      </c>
      <c r="AF16" s="62" t="e">
        <f>#REF!</f>
        <v>#REF!</v>
      </c>
    </row>
    <row r="17" spans="1:32" ht="16.5" x14ac:dyDescent="0.3">
      <c r="A17" s="113" t="str">
        <f>Analogue!BF64</f>
        <v/>
      </c>
      <c r="B17" s="112" t="str">
        <f>IF(A17="","",VLOOKUP(A17,Analogue!$C$39:$Q$48,1,FALSE))</f>
        <v/>
      </c>
      <c r="C17" s="112" t="str">
        <f>IF(A17="","",VLOOKUP(A17,Analogue!$C$39:$Q$48,12,FALSE))</f>
        <v/>
      </c>
      <c r="D17" s="192" t="str">
        <f>IF(A17="","",VLOOKUP(A17,Analogue!$C$20:$N$29,2,FALSE))</f>
        <v/>
      </c>
      <c r="E17" s="193" t="str">
        <f>IF(A17="","",VLOOKUP(A17,Analogue!$C$20:$N$29,5,FALSE))</f>
        <v/>
      </c>
      <c r="F17" s="111" t="str">
        <f>IF(A17="","",VLOOKUP(A17,Analogue!C39:P49,7,FALSE))</f>
        <v/>
      </c>
      <c r="G17" s="61" t="str">
        <f>IF(A17="","",VLOOKUP(A17,Analogue!$C$20:$N$29,8,FALSE))</f>
        <v/>
      </c>
      <c r="H17" s="132" t="str">
        <f>IF(A17="","",VLOOKUP(A17,Analogue!AY49:BH58,9,FALSE))</f>
        <v/>
      </c>
      <c r="I17" s="132" t="str">
        <f>IF(A17="","",VLOOKUP(A17,Analogue!AY49:BH58,10,FALSE))</f>
        <v/>
      </c>
      <c r="J17" s="142" t="str">
        <f>IF(A17="","",VLOOKUP(A17,Analogue!$C$39:$P$48,8,FALSE))</f>
        <v/>
      </c>
      <c r="AB17" s="49" t="str">
        <f>IF(OR(Analogue!BA8=1,Analogue!BD8=1),"",IF(OR(#REF!="",#REF!="-",#REF!=0),11,11*#REF!))</f>
        <v/>
      </c>
      <c r="AC17" s="62" t="e">
        <f>#REF!</f>
        <v>#REF!</v>
      </c>
      <c r="AE17" s="63" t="str">
        <f>IF(Analogue!$D$15="","",IF(OR(Analogue!AY8=2,Analogue!BA8=2,Analogue!BD8=2,Analogue!BF8=2,Analogue!BH8=2),(SUM(H17:J17)),""))</f>
        <v/>
      </c>
      <c r="AF17" s="62" t="e">
        <f>#REF!</f>
        <v>#REF!</v>
      </c>
    </row>
    <row r="18" spans="1:32" ht="16.5" x14ac:dyDescent="0.3">
      <c r="A18" s="113" t="str">
        <f>Analogue!BF65</f>
        <v/>
      </c>
      <c r="B18" s="112" t="str">
        <f>IF(A18="","",VLOOKUP(A18,Analogue!$C$39:$Q$48,1,FALSE))</f>
        <v/>
      </c>
      <c r="C18" s="112" t="str">
        <f>IF(A18="","",VLOOKUP(A18,Analogue!$C$39:$Q$48,12,FALSE))</f>
        <v/>
      </c>
      <c r="D18" s="192" t="str">
        <f>IF(A18="","",VLOOKUP(A18,Analogue!$C$20:$N$29,2,FALSE))</f>
        <v/>
      </c>
      <c r="E18" s="193" t="str">
        <f>IF(A18="","",VLOOKUP(A18,Analogue!$C$20:$N$29,5,FALSE))</f>
        <v/>
      </c>
      <c r="F18" s="111" t="str">
        <f>IF(A18="","",VLOOKUP(A18,Analogue!C40:P50,7,FALSE))</f>
        <v/>
      </c>
      <c r="G18" s="61" t="str">
        <f>IF(A18="","",VLOOKUP(A18,Analogue!$C$20:$N$29,8,FALSE))</f>
        <v/>
      </c>
      <c r="H18" s="132" t="str">
        <f>IF(A18="","",VLOOKUP(A18,Analogue!AY50:BH59,9,FALSE))</f>
        <v/>
      </c>
      <c r="I18" s="132" t="str">
        <f>IF(A18="","",VLOOKUP(A18,Analogue!AY50:BH59,10,FALSE))</f>
        <v/>
      </c>
      <c r="J18" s="142" t="str">
        <f>IF(A18="","",VLOOKUP(A18,Analogue!$C$39:$P$48,8,FALSE))</f>
        <v/>
      </c>
      <c r="AB18" s="49" t="str">
        <f>IF(OR(Analogue!BA9=1,Analogue!BD9=1),"",IF(OR(#REF!="",#REF!="-",#REF!=0),11,11*#REF!))</f>
        <v/>
      </c>
      <c r="AC18" s="62" t="e">
        <f>#REF!</f>
        <v>#REF!</v>
      </c>
      <c r="AE18" s="63" t="str">
        <f>IF(Analogue!$D$15="","",IF(OR(Analogue!AY9=2,Analogue!BA9=2,Analogue!BD9=2,Analogue!BF9=2,Analogue!BH9=2),(SUM(H18:J18)),""))</f>
        <v/>
      </c>
      <c r="AF18" s="62" t="e">
        <f>#REF!</f>
        <v>#REF!</v>
      </c>
    </row>
    <row r="19" spans="1:32" ht="16.5" x14ac:dyDescent="0.3">
      <c r="A19" s="113" t="str">
        <f>Analogue!BF66</f>
        <v/>
      </c>
      <c r="B19" s="112" t="str">
        <f>IF(A19="","",VLOOKUP(A19,Analogue!$C$39:$Q$48,1,FALSE))</f>
        <v/>
      </c>
      <c r="C19" s="112" t="str">
        <f>IF(A19="","",VLOOKUP(A19,Analogue!$C$39:$Q$48,12,FALSE))</f>
        <v/>
      </c>
      <c r="D19" s="192" t="str">
        <f>IF(A19="","",VLOOKUP(A19,Analogue!$C$20:$N$29,2,FALSE))</f>
        <v/>
      </c>
      <c r="E19" s="193" t="str">
        <f>IF(A19="","",VLOOKUP(A19,Analogue!$C$20:$N$29,5,FALSE))</f>
        <v/>
      </c>
      <c r="F19" s="111" t="str">
        <f>IF(A19="","",VLOOKUP(A19,Analogue!C41:P51,7,FALSE))</f>
        <v/>
      </c>
      <c r="G19" s="61" t="str">
        <f>IF(A19="","",VLOOKUP(A19,Analogue!$C$20:$N$29,8,FALSE))</f>
        <v/>
      </c>
      <c r="H19" s="132" t="str">
        <f>IF(A19="","",VLOOKUP(A19,Analogue!AY51:BH60,9,FALSE))</f>
        <v/>
      </c>
      <c r="I19" s="132" t="str">
        <f>IF(A19="","",VLOOKUP(A19,Analogue!AY51:BH60,10,FALSE))</f>
        <v/>
      </c>
      <c r="J19" s="142" t="str">
        <f>IF(A19="","",VLOOKUP(A19,Analogue!$C$39:$P$48,8,FALSE))</f>
        <v/>
      </c>
      <c r="AB19" s="49" t="str">
        <f>IF(OR(Analogue!BA10=1,Analogue!BD10=1),"",IF(OR(#REF!="",#REF!="-",#REF!=0),11,11*#REF!))</f>
        <v/>
      </c>
      <c r="AC19" s="62" t="e">
        <f>#REF!</f>
        <v>#REF!</v>
      </c>
      <c r="AE19" s="63" t="str">
        <f>IF(Analogue!$D$15="","",IF(OR(Analogue!AY10=2,Analogue!BA10=2,Analogue!BD10=2,Analogue!BF10=2,Analogue!BH10=2),(SUM(H19:J19)),""))</f>
        <v/>
      </c>
      <c r="AF19" s="62" t="e">
        <f>#REF!</f>
        <v>#REF!</v>
      </c>
    </row>
    <row r="20" spans="1:32" ht="16.5" x14ac:dyDescent="0.3">
      <c r="A20" s="113" t="str">
        <f>Analogue!BF67</f>
        <v/>
      </c>
      <c r="B20" s="112" t="str">
        <f>IF(A20="","",VLOOKUP(A20,Analogue!$C$39:$Q$48,1,FALSE))</f>
        <v/>
      </c>
      <c r="C20" s="112" t="str">
        <f>IF(A20="","",VLOOKUP(A20,Analogue!$C$39:$Q$48,12,FALSE))</f>
        <v/>
      </c>
      <c r="D20" s="192" t="str">
        <f>IF(A20="","",VLOOKUP(A20,Analogue!$C$20:$N$29,2,FALSE))</f>
        <v/>
      </c>
      <c r="E20" s="193" t="str">
        <f>IF(A20="","",VLOOKUP(A20,Analogue!$C$20:$N$29,5,FALSE))</f>
        <v/>
      </c>
      <c r="F20" s="111" t="str">
        <f>IF(A20="","",VLOOKUP(A20,Analogue!C42:P52,7,FALSE))</f>
        <v/>
      </c>
      <c r="G20" s="61" t="str">
        <f>IF(A20="","",VLOOKUP(A20,Analogue!$C$20:$N$29,8,FALSE))</f>
        <v/>
      </c>
      <c r="H20" s="132" t="str">
        <f>IF(A20="","",VLOOKUP(A20,Analogue!AY52:BH61,9,FALSE))</f>
        <v/>
      </c>
      <c r="I20" s="132" t="str">
        <f>IF(A20="","",VLOOKUP(A20,Analogue!AY52:BH61,10,FALSE))</f>
        <v/>
      </c>
      <c r="J20" s="142" t="str">
        <f>IF(A20="","",VLOOKUP(A20,Analogue!$C$39:$P$48,8,FALSE))</f>
        <v/>
      </c>
      <c r="AB20" s="49" t="str">
        <f>IF(OR(Analogue!BA11=1,Analogue!BD11=1),"",IF(OR(#REF!="",#REF!="-",#REF!=0),11,11*#REF!))</f>
        <v/>
      </c>
      <c r="AC20" s="62" t="e">
        <f>#REF!</f>
        <v>#REF!</v>
      </c>
      <c r="AE20" s="63" t="str">
        <f>IF(Analogue!$D$15="","",IF(OR(Analogue!AY11=2,Analogue!BA11=2,Analogue!BD11=2,Analogue!BF11=2,Analogue!BH11=2),(SUM(H20:J20)),""))</f>
        <v/>
      </c>
      <c r="AF20" s="62" t="e">
        <f>#REF!</f>
        <v>#REF!</v>
      </c>
    </row>
    <row r="21" spans="1:32" ht="16.5" x14ac:dyDescent="0.3">
      <c r="A21" s="113" t="str">
        <f>Analogue!BF68</f>
        <v/>
      </c>
      <c r="B21" s="112" t="str">
        <f>IF(A21="","",VLOOKUP(A21,Analogue!$C$39:$Q$48,1,FALSE))</f>
        <v/>
      </c>
      <c r="C21" s="112" t="str">
        <f>IF(A21="","",VLOOKUP(A21,Analogue!$C$39:$Q$48,12,FALSE))</f>
        <v/>
      </c>
      <c r="D21" s="192" t="str">
        <f>IF(A21="","",VLOOKUP(A21,Analogue!$C$20:$N$29,2,FALSE))</f>
        <v/>
      </c>
      <c r="E21" s="193" t="str">
        <f>IF(A21="","",VLOOKUP(A21,Analogue!$C$20:$N$29,5,FALSE))</f>
        <v/>
      </c>
      <c r="F21" s="111" t="str">
        <f>IF(A21="","",VLOOKUP(A21,Analogue!C43:P53,7,FALSE))</f>
        <v/>
      </c>
      <c r="G21" s="61" t="str">
        <f>IF(A21="","",VLOOKUP(A21,Analogue!$C$20:$N$29,8,FALSE))</f>
        <v/>
      </c>
      <c r="H21" s="132" t="str">
        <f>IF(A21="","",VLOOKUP(A21,Analogue!AY53:BH62,9,FALSE))</f>
        <v/>
      </c>
      <c r="I21" s="132" t="str">
        <f>IF(A21="","",VLOOKUP(A21,Analogue!AY53:BH62,10,FALSE))</f>
        <v/>
      </c>
      <c r="J21" s="142" t="str">
        <f>IF(A21="","",VLOOKUP(A21,Analogue!$C$39:$P$48,8,FALSE))</f>
        <v/>
      </c>
      <c r="AB21" s="49" t="str">
        <f>IF(OR(Analogue!BA12=1,Analogue!BD12=1),"",IF(OR(#REF!="",#REF!="-",#REF!=0),11,11*#REF!))</f>
        <v/>
      </c>
      <c r="AC21" s="62" t="e">
        <f>#REF!</f>
        <v>#REF!</v>
      </c>
      <c r="AE21" s="63" t="str">
        <f>IF(Analogue!$D$15="","",IF(OR(Analogue!AY12=2,Analogue!BA12=2,Analogue!BD12=2,Analogue!BF12=2,Analogue!BH12=2),(SUM(H21:J21)),""))</f>
        <v/>
      </c>
      <c r="AF21" s="62" t="e">
        <f>#REF!</f>
        <v>#REF!</v>
      </c>
    </row>
    <row r="22" spans="1:32" ht="16.5" x14ac:dyDescent="0.3">
      <c r="A22" s="113" t="str">
        <f>Analogue!BF69</f>
        <v/>
      </c>
      <c r="B22" s="112" t="str">
        <f>IF(A22="","",VLOOKUP(A22,Analogue!$C$39:$Q$48,1,FALSE))</f>
        <v/>
      </c>
      <c r="C22" s="112" t="str">
        <f>IF(A22="","",VLOOKUP(A22,Analogue!$C$39:$Q$48,12,FALSE))</f>
        <v/>
      </c>
      <c r="D22" s="192" t="str">
        <f>IF(A22="","",VLOOKUP(A22,Analogue!$C$20:$N$29,2,FALSE))</f>
        <v/>
      </c>
      <c r="E22" s="193" t="str">
        <f>IF(A22="","",VLOOKUP(A22,Analogue!$C$20:$N$29,5,FALSE))</f>
        <v/>
      </c>
      <c r="F22" s="111" t="str">
        <f>IF(A22="","",VLOOKUP(A22,Analogue!C44:P54,7,FALSE))</f>
        <v/>
      </c>
      <c r="G22" s="61" t="str">
        <f>IF(A22="","",VLOOKUP(A22,Analogue!$C$20:$N$29,8,FALSE))</f>
        <v/>
      </c>
      <c r="H22" s="132" t="str">
        <f>IF(A22="","",VLOOKUP(A22,Analogue!AY54:BH63,9,FALSE))</f>
        <v/>
      </c>
      <c r="I22" s="132" t="str">
        <f>IF(A22="","",VLOOKUP(A22,Analogue!AY54:BH63,10,FALSE))</f>
        <v/>
      </c>
      <c r="J22" s="142" t="str">
        <f>IF(A22="","",VLOOKUP(A22,Analogue!$C$39:$P$48,8,FALSE))</f>
        <v/>
      </c>
      <c r="AB22" s="49" t="str">
        <f>IF(OR(Analogue!BA13=1,Analogue!BD13=1),"",IF(OR(#REF!="",#REF!="-",#REF!=0),11,11*#REF!))</f>
        <v/>
      </c>
      <c r="AC22" s="62" t="e">
        <f>#REF!</f>
        <v>#REF!</v>
      </c>
      <c r="AE22" s="63" t="str">
        <f>IF(Analogue!$D$15="","",IF(OR(Analogue!AY13=2,Analogue!BA13=2,Analogue!BD13=2,Analogue!BF13=2,Analogue!BH13=2),(SUM(H22:J22)),""))</f>
        <v/>
      </c>
      <c r="AF22" s="62" t="e">
        <f>#REF!</f>
        <v>#REF!</v>
      </c>
    </row>
    <row r="23" spans="1:32" ht="16.5" x14ac:dyDescent="0.3">
      <c r="A23" s="113" t="str">
        <f>Analogue!BF70</f>
        <v/>
      </c>
      <c r="B23" s="112" t="str">
        <f>IF(A23="","",VLOOKUP(A23,Analogue!$C$39:$Q$48,1,FALSE))</f>
        <v/>
      </c>
      <c r="C23" s="112" t="str">
        <f>IF(A23="","",VLOOKUP(A23,Analogue!$C$39:$Q$48,12,FALSE))</f>
        <v/>
      </c>
      <c r="D23" s="192" t="str">
        <f>IF(A23="","",VLOOKUP(A23,Analogue!$C$20:$N$29,2,FALSE))</f>
        <v/>
      </c>
      <c r="E23" s="193" t="str">
        <f>IF(A23="","",VLOOKUP(A23,Analogue!$C$20:$N$29,5,FALSE))</f>
        <v/>
      </c>
      <c r="F23" s="111" t="str">
        <f>IF(A23="","",VLOOKUP(A23,Analogue!C45:P55,7,FALSE))</f>
        <v/>
      </c>
      <c r="G23" s="61" t="str">
        <f>IF(A23="","",VLOOKUP(A23,Analogue!$C$20:$N$29,8,FALSE))</f>
        <v/>
      </c>
      <c r="H23" s="132" t="str">
        <f>IF(A23="","",VLOOKUP(A23,Analogue!AY55:BH64,9,FALSE))</f>
        <v/>
      </c>
      <c r="I23" s="132" t="str">
        <f>IF(A23="","",VLOOKUP(A23,Analogue!AY55:BH64,10,FALSE))</f>
        <v/>
      </c>
      <c r="J23" s="142" t="str">
        <f>IF(A23="","",VLOOKUP(A23,Analogue!$C$39:$P$48,8,FALSE))</f>
        <v/>
      </c>
      <c r="S23" s="62"/>
      <c r="U23" s="63"/>
      <c r="V23" s="62"/>
    </row>
    <row r="24" spans="1:32" ht="16.5" x14ac:dyDescent="0.3">
      <c r="A24" s="113" t="str">
        <f>Analogue!BF71</f>
        <v/>
      </c>
      <c r="B24" s="112" t="str">
        <f>IF(A24="","",VLOOKUP(A24,Analogue!$C$39:$Q$48,1,FALSE))</f>
        <v/>
      </c>
      <c r="C24" s="112" t="str">
        <f>IF(A24="","",VLOOKUP(A24,Analogue!$C$39:$Q$48,12,FALSE))</f>
        <v/>
      </c>
      <c r="D24" s="192" t="str">
        <f>IF(A24="","",VLOOKUP(A24,Analogue!$C$20:$N$29,2,FALSE))</f>
        <v/>
      </c>
      <c r="E24" s="193" t="str">
        <f>IF(A24="","",VLOOKUP(A24,Analogue!$C$20:$N$29,5,FALSE))</f>
        <v/>
      </c>
      <c r="F24" s="111" t="str">
        <f>IF(A24="","",VLOOKUP(A24,Analogue!C46:P56,7,FALSE))</f>
        <v/>
      </c>
      <c r="G24" s="61" t="str">
        <f>IF(A24="","",VLOOKUP(A24,Analogue!$C$20:$N$29,8,FALSE))</f>
        <v/>
      </c>
      <c r="H24" s="132" t="str">
        <f>IF(A24="","",VLOOKUP(A24,Analogue!AY56:BH65,9,FALSE))</f>
        <v/>
      </c>
      <c r="I24" s="132" t="str">
        <f>IF(A24="","",VLOOKUP(A24,Analogue!AY56:BH65,10,FALSE))</f>
        <v/>
      </c>
      <c r="J24" s="142" t="str">
        <f>IF(A24="","",VLOOKUP(A24,Analogue!$C$39:$P$48,8,FALSE))</f>
        <v/>
      </c>
      <c r="S24" s="62"/>
      <c r="U24" s="63"/>
      <c r="V24" s="62"/>
    </row>
    <row r="25" spans="1:32" ht="16.5" x14ac:dyDescent="0.3">
      <c r="A25" s="113" t="str">
        <f>Analogue!BF72</f>
        <v/>
      </c>
      <c r="B25" s="112" t="str">
        <f>IF(A25="","",VLOOKUP(A25,Analogue!$C$39:$Q$48,1,FALSE))</f>
        <v/>
      </c>
      <c r="C25" s="112" t="str">
        <f>IF(A25="","",VLOOKUP(A25,Analogue!$C$39:$Q$48,12,FALSE))</f>
        <v/>
      </c>
      <c r="D25" s="192" t="str">
        <f>IF(A25="","",VLOOKUP(A25,Analogue!$C$20:$N$29,2,FALSE))</f>
        <v/>
      </c>
      <c r="E25" s="193" t="str">
        <f>IF(A25="","",VLOOKUP(A25,Analogue!$C$20:$N$29,5,FALSE))</f>
        <v/>
      </c>
      <c r="F25" s="111" t="str">
        <f>IF(A25="","",VLOOKUP(A25,Analogue!C47:P57,7,FALSE))</f>
        <v/>
      </c>
      <c r="G25" s="61" t="str">
        <f>IF(A25="","",VLOOKUP(A25,Analogue!$C$20:$N$29,8,FALSE))</f>
        <v/>
      </c>
      <c r="H25" s="132" t="str">
        <f>IF(A25="","",VLOOKUP(A25,Analogue!AY57:BH66,9,FALSE))</f>
        <v/>
      </c>
      <c r="I25" s="132" t="str">
        <f>IF(A25="","",VLOOKUP(A25,Analogue!AY57:BH66,10,FALSE))</f>
        <v/>
      </c>
      <c r="J25" s="142" t="str">
        <f>IF(A25="","",VLOOKUP(A25,Analogue!$C$39:$P$48,8,FALSE))</f>
        <v/>
      </c>
      <c r="S25" s="62"/>
      <c r="U25" s="63"/>
      <c r="V25" s="62"/>
    </row>
    <row r="26" spans="1:32" ht="3.75" customHeight="1" x14ac:dyDescent="0.35">
      <c r="A26" s="113"/>
      <c r="B26" s="48"/>
      <c r="C26" s="48"/>
      <c r="D26" s="58"/>
      <c r="E26" s="58"/>
      <c r="F26" s="58"/>
      <c r="G26" s="58"/>
      <c r="H26" s="64"/>
      <c r="I26" s="64"/>
      <c r="T26" s="58"/>
      <c r="U26" s="63"/>
      <c r="V26" s="59"/>
      <c r="W26" s="59"/>
      <c r="X26" s="59"/>
      <c r="Y26" s="59"/>
    </row>
    <row r="27" spans="1:32" ht="17.25" x14ac:dyDescent="0.35">
      <c r="A27" s="48"/>
      <c r="B27" s="48"/>
      <c r="C27" s="48"/>
      <c r="D27" s="58"/>
      <c r="E27" s="58"/>
      <c r="F27" s="58"/>
      <c r="G27" s="65" t="s">
        <v>22</v>
      </c>
      <c r="H27" s="66">
        <f>SUM(H16:H25)</f>
        <v>0</v>
      </c>
      <c r="I27" s="66">
        <f>SUM(I16:I25)</f>
        <v>0</v>
      </c>
      <c r="T27" s="58"/>
      <c r="U27" s="59"/>
      <c r="V27" s="59"/>
      <c r="W27" s="59"/>
      <c r="X27" s="59"/>
      <c r="Y27" s="59"/>
    </row>
    <row r="28" spans="1:32" ht="17.25" x14ac:dyDescent="0.35">
      <c r="A28" s="48"/>
      <c r="B28" s="48"/>
      <c r="C28" s="48"/>
      <c r="D28" s="58"/>
      <c r="E28" s="58"/>
      <c r="F28" s="58"/>
      <c r="G28" s="58"/>
      <c r="K28" s="58"/>
      <c r="L28" s="58"/>
      <c r="M28" s="58"/>
      <c r="T28" s="58"/>
      <c r="U28" s="59"/>
      <c r="V28" s="59"/>
      <c r="W28" s="59"/>
      <c r="X28" s="59"/>
      <c r="Y28" s="59"/>
    </row>
    <row r="29" spans="1:32" x14ac:dyDescent="0.25">
      <c r="A29" s="183"/>
      <c r="B29" s="183"/>
      <c r="C29" s="183"/>
      <c r="D29" s="67"/>
      <c r="E29" s="67"/>
      <c r="F29" s="67"/>
      <c r="G29" s="67"/>
      <c r="K29" s="67"/>
      <c r="L29" s="67"/>
      <c r="M29" s="67"/>
      <c r="T29" s="67"/>
      <c r="U29" s="59"/>
      <c r="V29" s="59"/>
      <c r="W29" s="59"/>
      <c r="X29" s="59"/>
      <c r="Y29" s="59"/>
    </row>
    <row r="30" spans="1:32" x14ac:dyDescent="0.25">
      <c r="D30" s="59"/>
      <c r="E30" s="59"/>
      <c r="F30" s="59"/>
      <c r="G30" s="59"/>
      <c r="K30" s="59"/>
      <c r="L30" s="59"/>
      <c r="M30" s="59"/>
      <c r="T30" s="59"/>
      <c r="U30" s="59"/>
      <c r="V30" s="59"/>
      <c r="W30" s="59"/>
      <c r="X30" s="59"/>
      <c r="Y30" s="59"/>
    </row>
    <row r="31" spans="1:32" ht="16.5" customHeight="1" x14ac:dyDescent="0.35">
      <c r="B31" s="281" t="s">
        <v>130</v>
      </c>
      <c r="C31" s="282"/>
      <c r="D31" s="282"/>
      <c r="E31" s="282"/>
      <c r="F31" s="282"/>
      <c r="G31" s="283"/>
      <c r="H31" s="195" t="s">
        <v>75</v>
      </c>
      <c r="I31" s="196"/>
      <c r="J31" s="190" t="s">
        <v>144</v>
      </c>
      <c r="T31" s="59"/>
      <c r="U31" s="59"/>
      <c r="V31" s="59"/>
      <c r="W31" s="59"/>
      <c r="X31" s="59"/>
      <c r="Y31" s="59"/>
      <c r="Z31" s="292"/>
      <c r="AA31" s="292"/>
    </row>
    <row r="32" spans="1:32" ht="3.75" customHeight="1" x14ac:dyDescent="0.35">
      <c r="D32" s="59"/>
      <c r="E32" s="68"/>
      <c r="F32" s="68"/>
      <c r="G32" s="68"/>
      <c r="H32" s="59"/>
      <c r="I32" s="59"/>
      <c r="T32" s="59"/>
      <c r="U32" s="59"/>
      <c r="V32" s="59"/>
      <c r="W32" s="59"/>
      <c r="X32" s="59"/>
      <c r="Y32" s="59"/>
      <c r="Z32" s="183"/>
      <c r="AA32" s="183"/>
    </row>
    <row r="33" spans="1:27" ht="30" customHeight="1" x14ac:dyDescent="0.25">
      <c r="B33" s="133" t="s">
        <v>220</v>
      </c>
      <c r="C33" s="133" t="s">
        <v>146</v>
      </c>
      <c r="D33" s="122" t="s">
        <v>129</v>
      </c>
      <c r="E33" s="133" t="s">
        <v>168</v>
      </c>
      <c r="F33" s="133" t="s">
        <v>79</v>
      </c>
      <c r="G33" s="109" t="s">
        <v>134</v>
      </c>
      <c r="H33" s="133" t="s">
        <v>153</v>
      </c>
      <c r="I33" s="133" t="s">
        <v>21</v>
      </c>
      <c r="J33" s="143" t="s">
        <v>140</v>
      </c>
      <c r="T33" s="59"/>
      <c r="Z33" s="60"/>
      <c r="AA33" s="60"/>
    </row>
    <row r="34" spans="1:27" x14ac:dyDescent="0.25">
      <c r="A34" s="194" t="str">
        <f>ISDN2!CG75</f>
        <v/>
      </c>
      <c r="B34" s="280" t="str">
        <f>IF(A34="","",VLOOKUP(A34,ISDN2!$C$40:$T$59,1,FALSE))</f>
        <v/>
      </c>
      <c r="C34" s="280" t="str">
        <f>IF(A34="","",VLOOKUP(A34,ISDN2!$C$40:$T$59,15,FALSE))</f>
        <v/>
      </c>
      <c r="D34" s="288" t="str">
        <f>IF(A34="","",VLOOKUP(A34,ISDN2!$C$20:$O$29,2,FALSE))</f>
        <v/>
      </c>
      <c r="E34" s="184" t="str">
        <f>IF(A34="","",VLOOKUP(A34,ISDN2!$B$40:$T$59,3,FALSE))</f>
        <v/>
      </c>
      <c r="F34" s="280" t="str">
        <f>IF(A34="","",VLOOKUP(A34,ISDN2!$C$20:$O$29,8,FALSE))</f>
        <v/>
      </c>
      <c r="G34" s="286" t="str">
        <f>IF(A34="","",VLOOKUP(A34,ISDN2!$C$40:$T$59,9,FALSE))</f>
        <v/>
      </c>
      <c r="H34" s="294" t="str">
        <f>IF(A34="","",VLOOKUP(A34,ISDN2!$BZ$101:$CK$110,10,FALSE))</f>
        <v/>
      </c>
      <c r="I34" s="294" t="str">
        <f>IF(A34="","",VLOOKUP(A34,ISDN2!$BZ$101:$CK$110,11,FALSE))</f>
        <v/>
      </c>
      <c r="J34" s="296" t="str">
        <f>IF(A34="","",VLOOKUP(A34,ISDN2!$C$40:$T$59,10,FALSE))</f>
        <v/>
      </c>
      <c r="T34" s="59"/>
      <c r="Z34" s="290"/>
      <c r="AA34" s="290"/>
    </row>
    <row r="35" spans="1:27" ht="17.25" customHeight="1" x14ac:dyDescent="0.25">
      <c r="A35" s="194" t="str">
        <f>ISDN2!CG76</f>
        <v/>
      </c>
      <c r="B35" s="280"/>
      <c r="C35" s="280"/>
      <c r="D35" s="289"/>
      <c r="E35" s="184" t="str">
        <f>IF(A35="","",VLOOKUP(A35,ISDN2!$B$40:$T$59,3,FALSE))</f>
        <v/>
      </c>
      <c r="F35" s="280"/>
      <c r="G35" s="287"/>
      <c r="H35" s="295"/>
      <c r="I35" s="295"/>
      <c r="J35" s="297"/>
      <c r="T35" s="59"/>
      <c r="Z35" s="291"/>
      <c r="AA35" s="290"/>
    </row>
    <row r="36" spans="1:27" x14ac:dyDescent="0.25">
      <c r="A36" s="194" t="str">
        <f>ISDN2!CG77</f>
        <v/>
      </c>
      <c r="B36" s="280" t="str">
        <f>IF(A36="","",VLOOKUP(A36,ISDN2!$C$40:$T$59,1,FALSE))</f>
        <v/>
      </c>
      <c r="C36" s="280" t="str">
        <f>IF(A36="","",VLOOKUP(A36,ISDN2!$C$40:$T$59,15,FALSE))</f>
        <v/>
      </c>
      <c r="D36" s="288" t="str">
        <f>IF(A36="","",VLOOKUP(A36,ISDN2!$C$20:$O$29,2,FALSE))</f>
        <v/>
      </c>
      <c r="E36" s="184" t="str">
        <f>IF(A36="","",VLOOKUP(A36,ISDN2!$B$40:$T$59,3,FALSE))</f>
        <v/>
      </c>
      <c r="F36" s="280" t="str">
        <f>IF(A36="","",VLOOKUP(A36,ISDN2!$C$20:$O$29,8,FALSE))</f>
        <v/>
      </c>
      <c r="G36" s="286" t="str">
        <f>IF(A36="","",VLOOKUP(A36,ISDN2!$C$40:$T$59,9,FALSE))</f>
        <v/>
      </c>
      <c r="H36" s="294" t="str">
        <f>IF(A36="","",VLOOKUP(A36,ISDN2!$BZ$101:$CK$110,10,FALSE))</f>
        <v/>
      </c>
      <c r="I36" s="294" t="str">
        <f>IF(A36="","",VLOOKUP(A36,ISDN2!$BZ$101:$CK$110,11,FALSE))</f>
        <v/>
      </c>
      <c r="J36" s="296" t="str">
        <f>IF(A36="","",VLOOKUP(A36,ISDN2!$C$40:$T$59,10,FALSE))</f>
        <v/>
      </c>
      <c r="T36" s="59"/>
      <c r="Z36" s="290"/>
      <c r="AA36" s="290"/>
    </row>
    <row r="37" spans="1:27" x14ac:dyDescent="0.25">
      <c r="A37" s="194" t="str">
        <f>ISDN2!CG78</f>
        <v/>
      </c>
      <c r="B37" s="280"/>
      <c r="C37" s="280"/>
      <c r="D37" s="289"/>
      <c r="E37" s="184" t="str">
        <f>IF(A37="","",VLOOKUP(A37,ISDN2!$B$40:$T$59,3,FALSE))</f>
        <v/>
      </c>
      <c r="F37" s="280"/>
      <c r="G37" s="287"/>
      <c r="H37" s="295"/>
      <c r="I37" s="295"/>
      <c r="J37" s="297"/>
      <c r="T37" s="59"/>
      <c r="Z37" s="291"/>
      <c r="AA37" s="290"/>
    </row>
    <row r="38" spans="1:27" x14ac:dyDescent="0.25">
      <c r="A38" s="194" t="str">
        <f>ISDN2!CG79</f>
        <v/>
      </c>
      <c r="B38" s="280" t="str">
        <f>IF(A38="","",VLOOKUP(A38,ISDN2!$C$40:$T$59,1,FALSE))</f>
        <v/>
      </c>
      <c r="C38" s="280" t="str">
        <f>IF(A38="","",VLOOKUP(A38,ISDN2!$C$40:$T$59,15,FALSE))</f>
        <v/>
      </c>
      <c r="D38" s="288" t="str">
        <f>IF(A38="","",VLOOKUP(A38,ISDN2!$C$20:$O$29,2,FALSE))</f>
        <v/>
      </c>
      <c r="E38" s="184" t="str">
        <f>IF(A38="","",VLOOKUP(A38,ISDN2!$B$40:$T$59,3,FALSE))</f>
        <v/>
      </c>
      <c r="F38" s="280" t="str">
        <f>IF(A38="","",VLOOKUP(A38,ISDN2!$C$20:$O$29,8,FALSE))</f>
        <v/>
      </c>
      <c r="G38" s="286" t="str">
        <f>IF(A38="","",VLOOKUP(A38,ISDN2!$C$40:$T$59,9,FALSE))</f>
        <v/>
      </c>
      <c r="H38" s="294" t="str">
        <f>IF(A38="","",VLOOKUP(A38,ISDN2!$BZ$101:$CK$110,10,FALSE))</f>
        <v/>
      </c>
      <c r="I38" s="294" t="str">
        <f>IF(A38="","",VLOOKUP(A38,ISDN2!$BZ$101:$CK$110,11,FALSE))</f>
        <v/>
      </c>
      <c r="J38" s="296" t="str">
        <f>IF(A38="","",VLOOKUP(A38,ISDN2!$C$40:$T$59,10,FALSE))</f>
        <v/>
      </c>
      <c r="Z38" s="290"/>
      <c r="AA38" s="290"/>
    </row>
    <row r="39" spans="1:27" x14ac:dyDescent="0.25">
      <c r="A39" s="194" t="str">
        <f>ISDN2!CG80</f>
        <v/>
      </c>
      <c r="B39" s="280"/>
      <c r="C39" s="280"/>
      <c r="D39" s="289"/>
      <c r="E39" s="184" t="str">
        <f>IF(A39="","",VLOOKUP(A39,ISDN2!$B$40:$T$59,3,FALSE))</f>
        <v/>
      </c>
      <c r="F39" s="280"/>
      <c r="G39" s="287"/>
      <c r="H39" s="295"/>
      <c r="I39" s="295"/>
      <c r="J39" s="297"/>
      <c r="Z39" s="291"/>
      <c r="AA39" s="290"/>
    </row>
    <row r="40" spans="1:27" x14ac:dyDescent="0.25">
      <c r="A40" s="194" t="str">
        <f>ISDN2!CG81</f>
        <v/>
      </c>
      <c r="B40" s="280" t="str">
        <f>IF(A40="","",VLOOKUP(A40,ISDN2!$C$40:$T$59,1,FALSE))</f>
        <v/>
      </c>
      <c r="C40" s="280" t="str">
        <f>IF(A40="","",VLOOKUP(A40,ISDN2!$C$40:$T$59,15,FALSE))</f>
        <v/>
      </c>
      <c r="D40" s="288" t="str">
        <f>IF(A40="","",VLOOKUP(A40,ISDN2!$C$20:$O$29,2,FALSE))</f>
        <v/>
      </c>
      <c r="E40" s="184" t="str">
        <f>IF(A40="","",VLOOKUP(A40,ISDN2!$B$40:$T$59,3,FALSE))</f>
        <v/>
      </c>
      <c r="F40" s="280" t="str">
        <f>IF(A40="","",VLOOKUP(A40,ISDN2!$C$20:$O$29,8,FALSE))</f>
        <v/>
      </c>
      <c r="G40" s="286" t="str">
        <f>IF(A40="","",VLOOKUP(A40,ISDN2!$C$40:$T$59,9,FALSE))</f>
        <v/>
      </c>
      <c r="H40" s="294" t="str">
        <f>IF(A40="","",VLOOKUP(A40,ISDN2!$BZ$101:$CK$110,10,FALSE))</f>
        <v/>
      </c>
      <c r="I40" s="294" t="str">
        <f>IF(A40="","",VLOOKUP(A40,ISDN2!$BZ$101:$CK$110,11,FALSE))</f>
        <v/>
      </c>
      <c r="J40" s="296" t="str">
        <f>IF(A40="","",VLOOKUP(A40,ISDN2!$C$40:$T$59,10,FALSE))</f>
        <v/>
      </c>
      <c r="Z40" s="290"/>
      <c r="AA40" s="290"/>
    </row>
    <row r="41" spans="1:27" x14ac:dyDescent="0.25">
      <c r="A41" s="194" t="str">
        <f>ISDN2!CG82</f>
        <v/>
      </c>
      <c r="B41" s="280"/>
      <c r="C41" s="280"/>
      <c r="D41" s="289"/>
      <c r="E41" s="184" t="str">
        <f>IF(A41="","",VLOOKUP(A41,ISDN2!$B$40:$T$59,3,FALSE))</f>
        <v/>
      </c>
      <c r="F41" s="280"/>
      <c r="G41" s="287"/>
      <c r="H41" s="295"/>
      <c r="I41" s="295"/>
      <c r="J41" s="297"/>
      <c r="Z41" s="291"/>
      <c r="AA41" s="290"/>
    </row>
    <row r="42" spans="1:27" x14ac:dyDescent="0.25">
      <c r="A42" s="194" t="str">
        <f>ISDN2!CG83</f>
        <v/>
      </c>
      <c r="B42" s="280" t="str">
        <f>IF(A42="","",VLOOKUP(A42,ISDN2!$C$40:$T$59,1,FALSE))</f>
        <v/>
      </c>
      <c r="C42" s="280" t="str">
        <f>IF(A42="","",VLOOKUP(A42,ISDN2!$C$40:$T$59,15,FALSE))</f>
        <v/>
      </c>
      <c r="D42" s="288" t="str">
        <f>IF(A42="","",VLOOKUP(A42,ISDN2!$C$20:$O$29,2,FALSE))</f>
        <v/>
      </c>
      <c r="E42" s="184" t="str">
        <f>IF(A42="","",VLOOKUP(A42,ISDN2!$B$40:$T$59,3,FALSE))</f>
        <v/>
      </c>
      <c r="F42" s="280" t="str">
        <f>IF(A42="","",VLOOKUP(A42,ISDN2!$C$20:$O$29,8,FALSE))</f>
        <v/>
      </c>
      <c r="G42" s="286" t="str">
        <f>IF(A42="","",VLOOKUP(A42,ISDN2!$C$40:$T$59,9,FALSE))</f>
        <v/>
      </c>
      <c r="H42" s="294" t="str">
        <f>IF(A42="","",VLOOKUP(A42,ISDN2!$BZ$101:$CK$110,10,FALSE))</f>
        <v/>
      </c>
      <c r="I42" s="294" t="str">
        <f>IF(A42="","",VLOOKUP(A42,ISDN2!$BZ$101:$CK$110,11,FALSE))</f>
        <v/>
      </c>
      <c r="J42" s="296" t="str">
        <f>IF(A42="","",VLOOKUP(A42,ISDN2!$C$40:$T$59,10,FALSE))</f>
        <v/>
      </c>
      <c r="Z42" s="290"/>
      <c r="AA42" s="290"/>
    </row>
    <row r="43" spans="1:27" x14ac:dyDescent="0.25">
      <c r="A43" s="194" t="str">
        <f>ISDN2!CG84</f>
        <v/>
      </c>
      <c r="B43" s="280"/>
      <c r="C43" s="280"/>
      <c r="D43" s="289"/>
      <c r="E43" s="184" t="str">
        <f>IF(A43="","",VLOOKUP(A43,ISDN2!$B$40:$T$59,3,FALSE))</f>
        <v/>
      </c>
      <c r="F43" s="280"/>
      <c r="G43" s="287"/>
      <c r="H43" s="295"/>
      <c r="I43" s="295"/>
      <c r="J43" s="297"/>
      <c r="Z43" s="291"/>
      <c r="AA43" s="290"/>
    </row>
    <row r="44" spans="1:27" x14ac:dyDescent="0.25">
      <c r="A44" s="194" t="str">
        <f>ISDN2!CG85</f>
        <v/>
      </c>
      <c r="B44" s="280" t="str">
        <f>IF(A44="","",VLOOKUP(A44,ISDN2!$C$40:$T$59,1,FALSE))</f>
        <v/>
      </c>
      <c r="C44" s="280" t="str">
        <f>IF(A44="","",VLOOKUP(A44,ISDN2!$C$40:$T$59,15,FALSE))</f>
        <v/>
      </c>
      <c r="D44" s="288" t="str">
        <f>IF(A44="","",VLOOKUP(A44,ISDN2!$C$20:$O$29,2,FALSE))</f>
        <v/>
      </c>
      <c r="E44" s="184" t="str">
        <f>IF(A44="","",VLOOKUP(A44,ISDN2!$B$40:$T$59,3,FALSE))</f>
        <v/>
      </c>
      <c r="F44" s="280" t="str">
        <f>IF(A44="","",VLOOKUP(A44,ISDN2!$C$20:$O$29,8,FALSE))</f>
        <v/>
      </c>
      <c r="G44" s="286" t="str">
        <f>IF(A44="","",VLOOKUP(A44,ISDN2!$C$40:$T$59,9,FALSE))</f>
        <v/>
      </c>
      <c r="H44" s="294" t="str">
        <f>IF(A44="","",VLOOKUP(A44,ISDN2!$BZ$101:$CK$110,10,FALSE))</f>
        <v/>
      </c>
      <c r="I44" s="294" t="str">
        <f>IF(A44="","",VLOOKUP(A44,ISDN2!$BZ$101:$CK$110,11,FALSE))</f>
        <v/>
      </c>
      <c r="J44" s="296" t="str">
        <f>IF(A44="","",VLOOKUP(A44,ISDN2!$C$40:$T$59,10,FALSE))</f>
        <v/>
      </c>
      <c r="Z44" s="290"/>
      <c r="AA44" s="290"/>
    </row>
    <row r="45" spans="1:27" x14ac:dyDescent="0.25">
      <c r="A45" s="194" t="str">
        <f>ISDN2!CG86</f>
        <v/>
      </c>
      <c r="B45" s="280"/>
      <c r="C45" s="280"/>
      <c r="D45" s="289"/>
      <c r="E45" s="184" t="str">
        <f>IF(A45="","",VLOOKUP(A45,ISDN2!$B$40:$T$59,3,FALSE))</f>
        <v/>
      </c>
      <c r="F45" s="280"/>
      <c r="G45" s="287"/>
      <c r="H45" s="295"/>
      <c r="I45" s="295"/>
      <c r="J45" s="297"/>
      <c r="T45" s="59"/>
      <c r="Z45" s="291"/>
      <c r="AA45" s="290"/>
    </row>
    <row r="46" spans="1:27" x14ac:dyDescent="0.25">
      <c r="A46" s="194" t="str">
        <f>ISDN2!CG87</f>
        <v/>
      </c>
      <c r="B46" s="280" t="str">
        <f>IF(A46="","",VLOOKUP(A46,ISDN2!$C$40:$T$59,1,FALSE))</f>
        <v/>
      </c>
      <c r="C46" s="280" t="str">
        <f>IF(A46="","",VLOOKUP(A46,ISDN2!$C$40:$T$59,15,FALSE))</f>
        <v/>
      </c>
      <c r="D46" s="288" t="str">
        <f>IF(A46="","",VLOOKUP(A46,ISDN2!$C$20:$O$29,2,FALSE))</f>
        <v/>
      </c>
      <c r="E46" s="184" t="str">
        <f>IF(A46="","",VLOOKUP(A46,ISDN2!$B$40:$T$59,3,FALSE))</f>
        <v/>
      </c>
      <c r="F46" s="280" t="str">
        <f>IF(A46="","",VLOOKUP(A46,ISDN2!$C$20:$O$29,8,FALSE))</f>
        <v/>
      </c>
      <c r="G46" s="286" t="str">
        <f>IF(A46="","",VLOOKUP(A46,ISDN2!$C$40:$T$59,9,FALSE))</f>
        <v/>
      </c>
      <c r="H46" s="294" t="str">
        <f>IF(A46="","",VLOOKUP(A46,ISDN2!$BZ$101:$CK$110,10,FALSE))</f>
        <v/>
      </c>
      <c r="I46" s="294" t="str">
        <f>IF(A46="","",VLOOKUP(A46,ISDN2!$BZ$101:$CK$110,11,FALSE))</f>
        <v/>
      </c>
      <c r="J46" s="296" t="str">
        <f>IF(A46="","",VLOOKUP(A46,ISDN2!$C$40:$T$59,10,FALSE))</f>
        <v/>
      </c>
      <c r="T46" s="59"/>
      <c r="Z46" s="290"/>
      <c r="AA46" s="290"/>
    </row>
    <row r="47" spans="1:27" x14ac:dyDescent="0.25">
      <c r="A47" s="194" t="str">
        <f>ISDN2!CG88</f>
        <v/>
      </c>
      <c r="B47" s="280"/>
      <c r="C47" s="280"/>
      <c r="D47" s="289"/>
      <c r="E47" s="184" t="str">
        <f>IF(A47="","",VLOOKUP(A47,ISDN2!$B$40:$T$59,3,FALSE))</f>
        <v/>
      </c>
      <c r="F47" s="280"/>
      <c r="G47" s="287"/>
      <c r="H47" s="295"/>
      <c r="I47" s="295"/>
      <c r="J47" s="297"/>
      <c r="T47" s="59"/>
      <c r="Z47" s="291"/>
      <c r="AA47" s="290"/>
    </row>
    <row r="48" spans="1:27" x14ac:dyDescent="0.25">
      <c r="A48" s="194" t="str">
        <f>ISDN2!CG89</f>
        <v/>
      </c>
      <c r="B48" s="280" t="str">
        <f>IF(A48="","",VLOOKUP(A48,ISDN2!$C$40:$T$59,1,FALSE))</f>
        <v/>
      </c>
      <c r="C48" s="280" t="str">
        <f>IF(A48="","",VLOOKUP(A48,ISDN2!$C$40:$T$59,15,FALSE))</f>
        <v/>
      </c>
      <c r="D48" s="288" t="str">
        <f>IF(A48="","",VLOOKUP(A48,ISDN2!$C$20:$O$29,2,FALSE))</f>
        <v/>
      </c>
      <c r="E48" s="184" t="str">
        <f>IF(A48="","",VLOOKUP(A48,ISDN2!$B$40:$T$59,3,FALSE))</f>
        <v/>
      </c>
      <c r="F48" s="280" t="str">
        <f>IF(A48="","",VLOOKUP(A48,ISDN2!$C$20:$O$29,8,FALSE))</f>
        <v/>
      </c>
      <c r="G48" s="286" t="str">
        <f>IF(A48="","",VLOOKUP(A48,ISDN2!$C$40:$T$59,9,FALSE))</f>
        <v/>
      </c>
      <c r="H48" s="294" t="str">
        <f>IF(A48="","",VLOOKUP(A48,ISDN2!$BZ$101:$CK$110,10,FALSE))</f>
        <v/>
      </c>
      <c r="I48" s="294" t="str">
        <f>IF(A48="","",VLOOKUP(A48,ISDN2!$BZ$101:$CK$110,11,FALSE))</f>
        <v/>
      </c>
      <c r="J48" s="296" t="str">
        <f>IF(A48="","",VLOOKUP(A48,ISDN2!$C$40:$T$59,10,FALSE))</f>
        <v/>
      </c>
      <c r="T48" s="59"/>
      <c r="Z48" s="290"/>
      <c r="AA48" s="290"/>
    </row>
    <row r="49" spans="1:27" ht="16.5" customHeight="1" x14ac:dyDescent="0.25">
      <c r="A49" s="194" t="str">
        <f>ISDN2!CG90</f>
        <v/>
      </c>
      <c r="B49" s="280"/>
      <c r="C49" s="280"/>
      <c r="D49" s="289"/>
      <c r="E49" s="184" t="str">
        <f>IF(A49="","",VLOOKUP(A49,ISDN2!$B$40:$T$59,3,FALSE))</f>
        <v/>
      </c>
      <c r="F49" s="280"/>
      <c r="G49" s="287"/>
      <c r="H49" s="295"/>
      <c r="I49" s="295"/>
      <c r="J49" s="297"/>
      <c r="T49" s="59"/>
      <c r="Z49" s="291"/>
      <c r="AA49" s="290"/>
    </row>
    <row r="50" spans="1:27" x14ac:dyDescent="0.25">
      <c r="A50" s="194" t="str">
        <f>ISDN2!CG91</f>
        <v/>
      </c>
      <c r="B50" s="280" t="str">
        <f>IF(A50="","",VLOOKUP(A50,ISDN2!$C$40:$T$59,1,FALSE))</f>
        <v/>
      </c>
      <c r="C50" s="280" t="str">
        <f>IF(A50="","",VLOOKUP(A50,ISDN2!$C$40:$T$59,15,FALSE))</f>
        <v/>
      </c>
      <c r="D50" s="288" t="str">
        <f>IF(A50="","",VLOOKUP(A50,ISDN2!$C$20:$O$29,2,FALSE))</f>
        <v/>
      </c>
      <c r="E50" s="184" t="str">
        <f>IF(A50="","",VLOOKUP(A50,ISDN2!$B$40:$T$59,3,FALSE))</f>
        <v/>
      </c>
      <c r="F50" s="280" t="str">
        <f>IF(A50="","",VLOOKUP(A50,ISDN2!$C$20:$O$29,8,FALSE))</f>
        <v/>
      </c>
      <c r="G50" s="286" t="str">
        <f>IF(A50="","",VLOOKUP(A50,ISDN2!$C$40:$T$59,9,FALSE))</f>
        <v/>
      </c>
      <c r="H50" s="294" t="str">
        <f>IF(A50="","",VLOOKUP(A50,ISDN2!$BZ$101:$CK$110,10,FALSE))</f>
        <v/>
      </c>
      <c r="I50" s="294" t="str">
        <f>IF(A50="","",VLOOKUP(A50,ISDN2!$BZ$101:$CK$110,11,FALSE))</f>
        <v/>
      </c>
      <c r="J50" s="296" t="str">
        <f>IF(A50="","",VLOOKUP(A50,ISDN2!$C$40:$T$59,10,FALSE))</f>
        <v/>
      </c>
      <c r="T50" s="59"/>
      <c r="Z50" s="290"/>
      <c r="AA50" s="290"/>
    </row>
    <row r="51" spans="1:27" x14ac:dyDescent="0.25">
      <c r="A51" s="194" t="str">
        <f>ISDN2!CG92</f>
        <v/>
      </c>
      <c r="B51" s="280"/>
      <c r="C51" s="280"/>
      <c r="D51" s="289"/>
      <c r="E51" s="184" t="str">
        <f>IF(A51="","",VLOOKUP(A51,ISDN2!$B$40:$T$59,3,FALSE))</f>
        <v/>
      </c>
      <c r="F51" s="280"/>
      <c r="G51" s="287"/>
      <c r="H51" s="295"/>
      <c r="I51" s="295"/>
      <c r="J51" s="297"/>
      <c r="T51" s="59"/>
      <c r="Z51" s="291"/>
      <c r="AA51" s="290"/>
    </row>
    <row r="52" spans="1:27" x14ac:dyDescent="0.25">
      <c r="A52" s="194" t="str">
        <f>ISDN2!CG93</f>
        <v/>
      </c>
      <c r="B52" s="280" t="str">
        <f>IF(A52="","",VLOOKUP(A52,ISDN2!$C$40:$T$59,1,FALSE))</f>
        <v/>
      </c>
      <c r="C52" s="280" t="str">
        <f>IF(A52="","",VLOOKUP(A52,ISDN2!$C$40:$T$59,15,FALSE))</f>
        <v/>
      </c>
      <c r="D52" s="288" t="str">
        <f>IF(A52="","",VLOOKUP(A52,ISDN2!$C$20:$O$29,2,FALSE))</f>
        <v/>
      </c>
      <c r="E52" s="184" t="str">
        <f>IF(A52="","",VLOOKUP(A52,ISDN2!$B$40:$T$59,3,FALSE))</f>
        <v/>
      </c>
      <c r="F52" s="280" t="str">
        <f>IF(A52="","",VLOOKUP(A52,ISDN2!$C$20:$O$29,8,FALSE))</f>
        <v/>
      </c>
      <c r="G52" s="286" t="str">
        <f>IF(A52="","",VLOOKUP(A52,ISDN2!$C$40:$T$59,9,FALSE))</f>
        <v/>
      </c>
      <c r="H52" s="294" t="str">
        <f>IF(A52="","",VLOOKUP(A52,ISDN2!$BZ$101:$CK$110,10,FALSE))</f>
        <v/>
      </c>
      <c r="I52" s="294" t="str">
        <f>IF(A52="","",VLOOKUP(A52,ISDN2!$BZ$101:$CK$110,11,FALSE))</f>
        <v/>
      </c>
      <c r="J52" s="296" t="str">
        <f>IF(A52="","",VLOOKUP(A52,ISDN2!$C$40:$T$59,10,FALSE))</f>
        <v/>
      </c>
      <c r="T52" s="59"/>
      <c r="Z52" s="290"/>
      <c r="AA52" s="290"/>
    </row>
    <row r="53" spans="1:27" x14ac:dyDescent="0.25">
      <c r="A53" s="194" t="str">
        <f>ISDN2!CG94</f>
        <v/>
      </c>
      <c r="B53" s="280"/>
      <c r="C53" s="280"/>
      <c r="D53" s="289"/>
      <c r="E53" s="184" t="str">
        <f>IF(A53="","",VLOOKUP(A53,ISDN2!$B$40:$T$59,3,FALSE))</f>
        <v/>
      </c>
      <c r="F53" s="280"/>
      <c r="G53" s="287"/>
      <c r="H53" s="295"/>
      <c r="I53" s="295"/>
      <c r="J53" s="297"/>
      <c r="T53" s="59"/>
      <c r="Z53" s="291"/>
      <c r="AA53" s="290"/>
    </row>
    <row r="54" spans="1:27" ht="4.5" customHeight="1" x14ac:dyDescent="0.35">
      <c r="D54" s="59"/>
      <c r="E54" s="68"/>
      <c r="F54" s="68"/>
      <c r="G54" s="68"/>
      <c r="H54" s="68"/>
      <c r="I54" s="68"/>
      <c r="J54" s="68"/>
      <c r="T54" s="59"/>
      <c r="U54" s="59"/>
      <c r="V54" s="59"/>
      <c r="W54" s="59"/>
      <c r="X54" s="59"/>
      <c r="Y54" s="59"/>
      <c r="Z54" s="48"/>
      <c r="AA54" s="48"/>
    </row>
    <row r="55" spans="1:27" ht="16.5" x14ac:dyDescent="0.35">
      <c r="D55" s="59"/>
      <c r="E55" s="68"/>
      <c r="F55" s="68"/>
      <c r="G55" s="74" t="s">
        <v>68</v>
      </c>
      <c r="H55" s="75">
        <f>SUM(H34:H53)</f>
        <v>0</v>
      </c>
      <c r="I55" s="75">
        <f>SUM(I34:I53)</f>
        <v>0</v>
      </c>
      <c r="J55" s="68"/>
      <c r="T55" s="59"/>
      <c r="U55" s="59"/>
      <c r="V55" s="59"/>
      <c r="W55" s="59"/>
      <c r="X55" s="59"/>
      <c r="Y55" s="59"/>
      <c r="Z55" s="76"/>
      <c r="AA55" s="76"/>
    </row>
    <row r="56" spans="1:27" x14ac:dyDescent="0.25">
      <c r="D56" s="59"/>
      <c r="E56" s="59"/>
      <c r="F56" s="59"/>
      <c r="G56" s="59"/>
      <c r="H56" s="59"/>
      <c r="I56" s="59"/>
      <c r="J56" s="59"/>
      <c r="K56" s="59"/>
      <c r="L56" s="59"/>
      <c r="M56" s="59"/>
      <c r="R56" s="59"/>
      <c r="S56" s="59"/>
      <c r="T56" s="59"/>
      <c r="U56" s="59"/>
      <c r="V56" s="59"/>
      <c r="W56" s="59"/>
      <c r="X56" s="59"/>
      <c r="Y56" s="59"/>
    </row>
    <row r="57" spans="1:27" x14ac:dyDescent="0.25">
      <c r="D57" s="59"/>
      <c r="E57" s="59"/>
      <c r="F57" s="59"/>
      <c r="G57" s="59"/>
      <c r="H57" s="59"/>
      <c r="I57" s="59"/>
      <c r="J57" s="59"/>
      <c r="K57" s="59"/>
      <c r="L57" s="59"/>
      <c r="M57" s="59"/>
      <c r="R57" s="59"/>
      <c r="S57" s="59"/>
      <c r="T57" s="59"/>
      <c r="U57" s="59"/>
      <c r="V57" s="59"/>
      <c r="W57" s="59"/>
      <c r="X57" s="59"/>
      <c r="Y57" s="59"/>
    </row>
    <row r="58" spans="1:27" x14ac:dyDescent="0.25">
      <c r="D58" s="59"/>
      <c r="E58" s="59"/>
      <c r="F58" s="59"/>
      <c r="G58" s="59"/>
      <c r="H58" s="59"/>
      <c r="I58" s="59"/>
      <c r="J58" s="59"/>
      <c r="K58" s="59"/>
      <c r="L58" s="59"/>
      <c r="M58" s="59"/>
      <c r="R58" s="59"/>
      <c r="S58" s="59"/>
      <c r="T58" s="59"/>
      <c r="U58" s="59"/>
      <c r="V58" s="59"/>
      <c r="W58" s="59"/>
      <c r="X58" s="59"/>
      <c r="Y58" s="59"/>
    </row>
    <row r="59" spans="1:27" ht="15" customHeight="1" x14ac:dyDescent="0.25">
      <c r="C59" s="177" t="s">
        <v>131</v>
      </c>
      <c r="D59" s="178"/>
      <c r="E59" s="178"/>
      <c r="F59" s="178"/>
      <c r="G59" s="179"/>
      <c r="H59" s="195" t="s">
        <v>75</v>
      </c>
      <c r="I59" s="196"/>
      <c r="J59" s="190" t="s">
        <v>144</v>
      </c>
      <c r="T59" s="59"/>
      <c r="U59" s="59"/>
      <c r="V59" s="59"/>
      <c r="W59" s="59"/>
      <c r="X59" s="59"/>
      <c r="Y59" s="59"/>
    </row>
    <row r="60" spans="1:27" ht="4.5" customHeight="1" x14ac:dyDescent="0.35">
      <c r="D60" s="68"/>
      <c r="E60" s="68"/>
      <c r="F60" s="68"/>
      <c r="G60" s="68"/>
      <c r="H60" s="68"/>
      <c r="I60" s="59"/>
      <c r="J60" s="148"/>
      <c r="T60" s="59"/>
      <c r="U60" s="59"/>
      <c r="V60" s="59"/>
      <c r="W60" s="59"/>
      <c r="X60" s="59"/>
      <c r="Y60" s="59"/>
    </row>
    <row r="61" spans="1:27" ht="30" customHeight="1" x14ac:dyDescent="0.25">
      <c r="B61" s="197"/>
      <c r="C61" s="133" t="s">
        <v>146</v>
      </c>
      <c r="D61" s="122" t="s">
        <v>129</v>
      </c>
      <c r="E61" s="88" t="s">
        <v>168</v>
      </c>
      <c r="F61" s="133" t="s">
        <v>79</v>
      </c>
      <c r="G61" s="133" t="s">
        <v>134</v>
      </c>
      <c r="H61" s="133" t="s">
        <v>153</v>
      </c>
      <c r="I61" s="133" t="s">
        <v>154</v>
      </c>
      <c r="J61" s="143" t="s">
        <v>140</v>
      </c>
      <c r="T61" s="59"/>
    </row>
    <row r="62" spans="1:27" ht="16.5" x14ac:dyDescent="0.35">
      <c r="A62" s="70" t="str">
        <f>ISDN30!BG64</f>
        <v/>
      </c>
      <c r="B62" s="198"/>
      <c r="C62" s="79" t="str">
        <f>IF(A62="","",VLOOKUP(A62,ISDN30!B28:O28,12,FALSE))</f>
        <v/>
      </c>
      <c r="D62" s="199" t="str">
        <f>IF(A62="","",VLOOKUP(A62,ISDN30!B20:M20,2,FALSE))</f>
        <v/>
      </c>
      <c r="E62" s="174" t="str">
        <f>IF(A62="","",VLOOKUP(A62,ISDN30!B28:O28,2,FALSE))</f>
        <v/>
      </c>
      <c r="F62" s="120" t="str">
        <f>IF(A62="","",VLOOKUP(A62,ISDN30!B20:I20,8,FALSE))</f>
        <v/>
      </c>
      <c r="G62" s="200" t="str">
        <f>IF(A62="","",VLOOKUP(A62,ISDN30!B28:O28,9,FALSE))</f>
        <v/>
      </c>
      <c r="H62" s="132" t="str">
        <f>IF(A62="","",IF(ISDN30!F20="","",11+ISDN30!BK57))</f>
        <v/>
      </c>
      <c r="I62" s="80" t="str">
        <f>IF(A62="","",IF(ISDN30!F20="","",ISDN30!BL56+ISDN30!BR50))</f>
        <v/>
      </c>
      <c r="J62" s="145" t="str">
        <f>IF(A62="","",IF(ISDN30!L28="","",ISDN30!L28))</f>
        <v/>
      </c>
      <c r="T62" s="59"/>
    </row>
    <row r="63" spans="1:27" ht="16.5" x14ac:dyDescent="0.35">
      <c r="B63" s="201"/>
      <c r="C63" s="82"/>
      <c r="D63" s="82"/>
      <c r="E63" s="174" t="str">
        <f>IF($A$62="","",ISDN30!C29)</f>
        <v/>
      </c>
      <c r="F63" s="202"/>
      <c r="G63" s="203"/>
      <c r="H63" s="80" t="str">
        <f>IF($A$62="","",IF(ISDN30!C29="","",11))</f>
        <v/>
      </c>
      <c r="I63" s="80" t="str">
        <f>IF($A$62="","",IF(ISDN30!C29="","",ISDN30!BR71))</f>
        <v/>
      </c>
      <c r="J63" s="163"/>
      <c r="T63" s="59"/>
    </row>
    <row r="64" spans="1:27" ht="16.5" x14ac:dyDescent="0.35">
      <c r="B64" s="201"/>
      <c r="C64" s="82"/>
      <c r="D64" s="82"/>
      <c r="E64" s="174" t="str">
        <f>IF($A$62="","",ISDN30!C30)</f>
        <v/>
      </c>
      <c r="F64" s="202"/>
      <c r="G64" s="203"/>
      <c r="H64" s="80" t="str">
        <f>IF($A$62="","",IF(ISDN30!C30="","",11))</f>
        <v/>
      </c>
      <c r="I64" s="80" t="str">
        <f>IF($A$62="","",IF(ISDN30!C30="","",ISDN30!BR72))</f>
        <v/>
      </c>
      <c r="J64" s="163"/>
      <c r="T64" s="59"/>
    </row>
    <row r="65" spans="2:20" ht="16.5" x14ac:dyDescent="0.35">
      <c r="B65" s="201"/>
      <c r="C65" s="82"/>
      <c r="D65" s="82"/>
      <c r="E65" s="174" t="str">
        <f>IF($A$62="","",ISDN30!C31)</f>
        <v/>
      </c>
      <c r="F65" s="202"/>
      <c r="G65" s="203"/>
      <c r="H65" s="80" t="str">
        <f>IF($A$62="","",IF(ISDN30!C31="","",11))</f>
        <v/>
      </c>
      <c r="I65" s="80" t="str">
        <f>IF($A$62="","",IF(ISDN30!C31="","",ISDN30!BR73))</f>
        <v/>
      </c>
      <c r="J65" s="163"/>
      <c r="T65" s="59"/>
    </row>
    <row r="66" spans="2:20" ht="16.5" x14ac:dyDescent="0.35">
      <c r="B66" s="201"/>
      <c r="C66" s="82"/>
      <c r="D66" s="82"/>
      <c r="E66" s="174" t="str">
        <f>IF($A$62="","",ISDN30!C32)</f>
        <v/>
      </c>
      <c r="F66" s="202"/>
      <c r="G66" s="203"/>
      <c r="H66" s="80" t="str">
        <f>IF($A$62="","",IF(ISDN30!C32="","",11))</f>
        <v/>
      </c>
      <c r="I66" s="80" t="str">
        <f>IF($A$62="","",IF(ISDN30!C32="","",ISDN30!BR74))</f>
        <v/>
      </c>
      <c r="J66" s="163"/>
      <c r="T66" s="59"/>
    </row>
    <row r="67" spans="2:20" ht="16.5" x14ac:dyDescent="0.35">
      <c r="B67" s="201"/>
      <c r="C67" s="82"/>
      <c r="D67" s="82"/>
      <c r="E67" s="174" t="str">
        <f>IF($A$62="","",ISDN30!C33)</f>
        <v/>
      </c>
      <c r="F67" s="202"/>
      <c r="G67" s="203"/>
      <c r="H67" s="80" t="str">
        <f>IF($A$62="","",IF(ISDN30!C33="","",11))</f>
        <v/>
      </c>
      <c r="I67" s="80" t="str">
        <f>IF($A$62="","",IF(ISDN30!C33="","",ISDN30!BR75))</f>
        <v/>
      </c>
      <c r="J67" s="163"/>
      <c r="T67" s="59"/>
    </row>
    <row r="68" spans="2:20" ht="16.5" x14ac:dyDescent="0.35">
      <c r="B68" s="201"/>
      <c r="C68" s="82"/>
      <c r="D68" s="82"/>
      <c r="E68" s="174" t="str">
        <f>IF($A$62="","",ISDN30!C34)</f>
        <v/>
      </c>
      <c r="F68" s="82"/>
      <c r="G68" s="203"/>
      <c r="H68" s="80" t="str">
        <f>IF($A$62="","",IF(ISDN30!C34="","",11))</f>
        <v/>
      </c>
      <c r="I68" s="80" t="str">
        <f>IF($A$62="","",IF(ISDN30!C34="","",ISDN30!BR76))</f>
        <v/>
      </c>
      <c r="J68" s="163"/>
      <c r="T68" s="59"/>
    </row>
    <row r="69" spans="2:20" ht="16.5" x14ac:dyDescent="0.35">
      <c r="B69" s="201"/>
      <c r="C69" s="82"/>
      <c r="D69" s="82"/>
      <c r="E69" s="174" t="str">
        <f>IF($A$62="","",ISDN30!C35)</f>
        <v/>
      </c>
      <c r="F69" s="82"/>
      <c r="G69" s="203"/>
      <c r="H69" s="80" t="str">
        <f>IF($A$62="","",IF(ISDN30!C35="","",11))</f>
        <v/>
      </c>
      <c r="I69" s="80" t="str">
        <f>IF($A$62="","",IF(ISDN30!C35="","",ISDN30!BR77))</f>
        <v/>
      </c>
      <c r="J69" s="163"/>
      <c r="T69" s="59"/>
    </row>
    <row r="70" spans="2:20" ht="16.5" x14ac:dyDescent="0.35">
      <c r="B70" s="201"/>
      <c r="C70" s="82"/>
      <c r="D70" s="82"/>
      <c r="E70" s="174" t="str">
        <f>IF($A$62="","",ISDN30!C36)</f>
        <v/>
      </c>
      <c r="F70" s="82"/>
      <c r="G70" s="203"/>
      <c r="H70" s="80" t="str">
        <f>IF($A$62="","",IF(ISDN30!C36="","",11))</f>
        <v/>
      </c>
      <c r="I70" s="80" t="str">
        <f>IF($A$62="","",IF(ISDN30!C36="","",ISDN30!BR78))</f>
        <v/>
      </c>
      <c r="J70" s="163"/>
      <c r="T70" s="59"/>
    </row>
    <row r="71" spans="2:20" ht="16.5" x14ac:dyDescent="0.35">
      <c r="B71" s="201"/>
      <c r="C71" s="82"/>
      <c r="D71" s="82"/>
      <c r="E71" s="174" t="str">
        <f>IF($A$62="","",ISDN30!C37)</f>
        <v/>
      </c>
      <c r="F71" s="82"/>
      <c r="G71" s="203"/>
      <c r="H71" s="80" t="str">
        <f>IF($A$62="","",IF(ISDN30!C37="","",11))</f>
        <v/>
      </c>
      <c r="I71" s="80" t="str">
        <f>IF($A$62="","",IF(ISDN30!C37="","",ISDN30!BR79))</f>
        <v/>
      </c>
      <c r="J71" s="163"/>
      <c r="T71" s="59"/>
    </row>
    <row r="72" spans="2:20" ht="16.5" x14ac:dyDescent="0.35">
      <c r="B72" s="201"/>
      <c r="C72" s="82"/>
      <c r="D72" s="82"/>
      <c r="E72" s="174" t="str">
        <f>IF($A$62="","",ISDN30!C38)</f>
        <v/>
      </c>
      <c r="F72" s="82"/>
      <c r="G72" s="203"/>
      <c r="H72" s="80" t="str">
        <f>IF($A$62="","",IF(ISDN30!C38="","",11))</f>
        <v/>
      </c>
      <c r="I72" s="80" t="str">
        <f>IF($A$62="","",IF(ISDN30!C38="","",ISDN30!BR80))</f>
        <v/>
      </c>
      <c r="J72" s="163"/>
      <c r="T72" s="59"/>
    </row>
    <row r="73" spans="2:20" ht="16.5" x14ac:dyDescent="0.35">
      <c r="B73" s="201"/>
      <c r="C73" s="82"/>
      <c r="D73" s="82"/>
      <c r="E73" s="174" t="str">
        <f>IF($A$62="","",ISDN30!C39)</f>
        <v/>
      </c>
      <c r="F73" s="82"/>
      <c r="G73" s="203"/>
      <c r="H73" s="80" t="str">
        <f>IF($A$62="","",IF(ISDN30!C39="","",11))</f>
        <v/>
      </c>
      <c r="I73" s="80" t="str">
        <f>IF($A$62="","",IF(ISDN30!C39="","",ISDN30!BR81))</f>
        <v/>
      </c>
      <c r="J73" s="163"/>
      <c r="T73" s="59"/>
    </row>
    <row r="74" spans="2:20" ht="16.5" x14ac:dyDescent="0.35">
      <c r="B74" s="201"/>
      <c r="C74" s="82"/>
      <c r="D74" s="82"/>
      <c r="E74" s="174" t="str">
        <f>IF($A$62="","",ISDN30!C40)</f>
        <v/>
      </c>
      <c r="F74" s="82"/>
      <c r="G74" s="203"/>
      <c r="H74" s="80" t="str">
        <f>IF($A$62="","",IF(ISDN30!C40="","",11))</f>
        <v/>
      </c>
      <c r="I74" s="80" t="str">
        <f>IF($A$62="","",IF(ISDN30!C40="","",ISDN30!BR82))</f>
        <v/>
      </c>
      <c r="J74" s="163"/>
      <c r="T74" s="59"/>
    </row>
    <row r="75" spans="2:20" ht="16.5" x14ac:dyDescent="0.35">
      <c r="B75" s="201"/>
      <c r="C75" s="82"/>
      <c r="D75" s="82"/>
      <c r="E75" s="174" t="str">
        <f>IF($A$62="","",ISDN30!C41)</f>
        <v/>
      </c>
      <c r="F75" s="82"/>
      <c r="G75" s="203"/>
      <c r="H75" s="80" t="str">
        <f>IF($A$62="","",IF(ISDN30!C41="","",11))</f>
        <v/>
      </c>
      <c r="I75" s="80" t="str">
        <f>IF($A$62="","",IF(ISDN30!C41="","",ISDN30!BR83))</f>
        <v/>
      </c>
      <c r="J75" s="163"/>
      <c r="T75" s="59"/>
    </row>
    <row r="76" spans="2:20" ht="16.5" x14ac:dyDescent="0.35">
      <c r="B76" s="201"/>
      <c r="C76" s="82"/>
      <c r="D76" s="82"/>
      <c r="E76" s="174" t="str">
        <f>IF($A$62="","",ISDN30!C42)</f>
        <v/>
      </c>
      <c r="F76" s="82"/>
      <c r="G76" s="203"/>
      <c r="H76" s="80" t="str">
        <f>IF($A$62="","",IF(ISDN30!C42="","",11))</f>
        <v/>
      </c>
      <c r="I76" s="80" t="str">
        <f>IF($A$62="","",IF(ISDN30!C42="","",ISDN30!BR84))</f>
        <v/>
      </c>
      <c r="J76" s="163"/>
      <c r="T76" s="59"/>
    </row>
    <row r="77" spans="2:20" ht="16.5" x14ac:dyDescent="0.35">
      <c r="B77" s="201"/>
      <c r="C77" s="82"/>
      <c r="D77" s="82"/>
      <c r="E77" s="174" t="str">
        <f>IF($A$62="","",ISDN30!C43)</f>
        <v/>
      </c>
      <c r="F77" s="82"/>
      <c r="G77" s="203"/>
      <c r="H77" s="80" t="str">
        <f>IF($A$62="","",IF(ISDN30!C43="","",11))</f>
        <v/>
      </c>
      <c r="I77" s="80" t="str">
        <f>IF($A$62="","",IF(ISDN30!C43="","",ISDN30!BR85))</f>
        <v/>
      </c>
      <c r="J77" s="163"/>
      <c r="T77" s="59"/>
    </row>
    <row r="78" spans="2:20" ht="16.5" x14ac:dyDescent="0.35">
      <c r="B78" s="201"/>
      <c r="C78" s="82"/>
      <c r="D78" s="82"/>
      <c r="E78" s="174" t="str">
        <f>IF($A$62="","",ISDN30!C44)</f>
        <v/>
      </c>
      <c r="F78" s="82"/>
      <c r="G78" s="203"/>
      <c r="H78" s="80" t="str">
        <f>IF($A$62="","",IF(ISDN30!C44="","",11))</f>
        <v/>
      </c>
      <c r="I78" s="80" t="str">
        <f>IF($A$62="","",IF(ISDN30!C44="","",ISDN30!BR86))</f>
        <v/>
      </c>
      <c r="J78" s="163"/>
      <c r="T78" s="59"/>
    </row>
    <row r="79" spans="2:20" ht="16.5" x14ac:dyDescent="0.35">
      <c r="B79" s="201"/>
      <c r="C79" s="82"/>
      <c r="D79" s="82"/>
      <c r="E79" s="174" t="str">
        <f>IF($A$62="","",ISDN30!C45)</f>
        <v/>
      </c>
      <c r="F79" s="82"/>
      <c r="G79" s="203"/>
      <c r="H79" s="80" t="str">
        <f>IF($A$62="","",IF(ISDN30!C45="","",11))</f>
        <v/>
      </c>
      <c r="I79" s="80" t="str">
        <f>IF($A$62="","",IF(ISDN30!C45="","",ISDN30!BR87))</f>
        <v/>
      </c>
      <c r="J79" s="163"/>
      <c r="T79" s="59"/>
    </row>
    <row r="80" spans="2:20" ht="16.5" x14ac:dyDescent="0.35">
      <c r="B80" s="201"/>
      <c r="C80" s="82"/>
      <c r="D80" s="82"/>
      <c r="E80" s="174" t="str">
        <f>IF($A$62="","",ISDN30!C46)</f>
        <v/>
      </c>
      <c r="F80" s="82"/>
      <c r="G80" s="203"/>
      <c r="H80" s="80" t="str">
        <f>IF($A$62="","",IF(ISDN30!C46="","",11))</f>
        <v/>
      </c>
      <c r="I80" s="80" t="str">
        <f>IF($A$62="","",IF(ISDN30!C46="","",ISDN30!BR88))</f>
        <v/>
      </c>
      <c r="J80" s="163"/>
      <c r="T80" s="59"/>
    </row>
    <row r="81" spans="2:25" ht="16.5" x14ac:dyDescent="0.35">
      <c r="B81" s="201"/>
      <c r="C81" s="82"/>
      <c r="D81" s="82"/>
      <c r="E81" s="174" t="str">
        <f>IF($A$62="","",ISDN30!C47)</f>
        <v/>
      </c>
      <c r="F81" s="82"/>
      <c r="G81" s="203"/>
      <c r="H81" s="80" t="str">
        <f>IF($A$62="","",IF(ISDN30!C47="","",11))</f>
        <v/>
      </c>
      <c r="I81" s="80" t="str">
        <f>IF($A$62="","",IF(ISDN30!C47="","",ISDN30!BR89))</f>
        <v/>
      </c>
      <c r="J81" s="163"/>
      <c r="T81" s="59"/>
    </row>
    <row r="82" spans="2:25" ht="16.5" x14ac:dyDescent="0.35">
      <c r="B82" s="201"/>
      <c r="C82" s="82"/>
      <c r="D82" s="82"/>
      <c r="E82" s="174" t="str">
        <f>IF($A$62="","",ISDN30!C48)</f>
        <v/>
      </c>
      <c r="F82" s="82"/>
      <c r="G82" s="203"/>
      <c r="H82" s="80" t="str">
        <f>IF($A$62="","",IF(ISDN30!C48="","",11))</f>
        <v/>
      </c>
      <c r="I82" s="80" t="str">
        <f>IF($A$62="","",IF(ISDN30!C48="","",ISDN30!BR90))</f>
        <v/>
      </c>
      <c r="J82" s="163"/>
      <c r="T82" s="59"/>
    </row>
    <row r="83" spans="2:25" ht="16.5" x14ac:dyDescent="0.35">
      <c r="B83" s="201"/>
      <c r="C83" s="82"/>
      <c r="D83" s="82"/>
      <c r="E83" s="174" t="str">
        <f>IF($A$62="","",ISDN30!C49)</f>
        <v/>
      </c>
      <c r="F83" s="82"/>
      <c r="G83" s="203"/>
      <c r="H83" s="80" t="str">
        <f>IF($A$62="","",IF(ISDN30!C49="","",11))</f>
        <v/>
      </c>
      <c r="I83" s="80" t="str">
        <f>IF($A$62="","",IF(ISDN30!C49="","",ISDN30!BR91))</f>
        <v/>
      </c>
      <c r="J83" s="163"/>
      <c r="T83" s="59"/>
    </row>
    <row r="84" spans="2:25" ht="16.5" x14ac:dyDescent="0.35">
      <c r="B84" s="201"/>
      <c r="C84" s="82"/>
      <c r="D84" s="82"/>
      <c r="E84" s="174" t="str">
        <f>IF($A$62="","",ISDN30!C50)</f>
        <v/>
      </c>
      <c r="F84" s="82"/>
      <c r="G84" s="203"/>
      <c r="H84" s="80" t="str">
        <f>IF($A$62="","",IF(ISDN30!C50="","",11))</f>
        <v/>
      </c>
      <c r="I84" s="80" t="str">
        <f>IF($A$62="","",IF(ISDN30!C50="","",ISDN30!BR92))</f>
        <v/>
      </c>
      <c r="J84" s="163"/>
      <c r="T84" s="59"/>
    </row>
    <row r="85" spans="2:25" ht="16.5" x14ac:dyDescent="0.35">
      <c r="B85" s="201"/>
      <c r="C85" s="82"/>
      <c r="D85" s="82"/>
      <c r="E85" s="174" t="str">
        <f>IF($A$62="","",ISDN30!C51)</f>
        <v/>
      </c>
      <c r="F85" s="82"/>
      <c r="G85" s="203"/>
      <c r="H85" s="80" t="str">
        <f>IF($A$62="","",IF(ISDN30!C51="","",11))</f>
        <v/>
      </c>
      <c r="I85" s="80" t="str">
        <f>IF($A$62="","",IF(ISDN30!C51="","",ISDN30!BR93))</f>
        <v/>
      </c>
      <c r="J85" s="163"/>
      <c r="T85" s="59"/>
    </row>
    <row r="86" spans="2:25" ht="16.5" x14ac:dyDescent="0.35">
      <c r="B86" s="201"/>
      <c r="C86" s="82"/>
      <c r="D86" s="82"/>
      <c r="E86" s="174" t="str">
        <f>IF($A$62="","",ISDN30!C52)</f>
        <v/>
      </c>
      <c r="F86" s="82"/>
      <c r="G86" s="203"/>
      <c r="H86" s="80" t="str">
        <f>IF($A$62="","",IF(ISDN30!C52="","",11))</f>
        <v/>
      </c>
      <c r="I86" s="80" t="str">
        <f>IF($A$62="","",IF(ISDN30!C52="","",ISDN30!BR94))</f>
        <v/>
      </c>
      <c r="J86" s="163"/>
      <c r="T86" s="59"/>
    </row>
    <row r="87" spans="2:25" ht="16.5" x14ac:dyDescent="0.35">
      <c r="B87" s="201"/>
      <c r="C87" s="82"/>
      <c r="D87" s="82"/>
      <c r="E87" s="174" t="str">
        <f>IF($A$62="","",ISDN30!C53)</f>
        <v/>
      </c>
      <c r="F87" s="82"/>
      <c r="G87" s="203"/>
      <c r="H87" s="80" t="str">
        <f>IF($A$62="","",IF(ISDN30!C53="","",11))</f>
        <v/>
      </c>
      <c r="I87" s="80" t="str">
        <f>IF($A$62="","",IF(ISDN30!C53="","",ISDN30!BR95))</f>
        <v/>
      </c>
      <c r="J87" s="163"/>
      <c r="T87" s="59"/>
    </row>
    <row r="88" spans="2:25" ht="16.5" x14ac:dyDescent="0.35">
      <c r="B88" s="201"/>
      <c r="C88" s="82"/>
      <c r="D88" s="82"/>
      <c r="E88" s="174" t="str">
        <f>IF($A$62="","",ISDN30!C54)</f>
        <v/>
      </c>
      <c r="F88" s="82"/>
      <c r="G88" s="203"/>
      <c r="H88" s="80" t="str">
        <f>IF($A$62="","",IF(ISDN30!C54="","",11))</f>
        <v/>
      </c>
      <c r="I88" s="80" t="str">
        <f>IF($A$62="","",IF(ISDN30!C54="","",ISDN30!BR96))</f>
        <v/>
      </c>
      <c r="J88" s="163"/>
      <c r="T88" s="59"/>
    </row>
    <row r="89" spans="2:25" ht="16.5" x14ac:dyDescent="0.35">
      <c r="B89" s="201"/>
      <c r="C89" s="82"/>
      <c r="D89" s="82"/>
      <c r="E89" s="174" t="str">
        <f>IF($A$62="","",ISDN30!C55)</f>
        <v/>
      </c>
      <c r="F89" s="82"/>
      <c r="G89" s="203"/>
      <c r="H89" s="80" t="str">
        <f>IF($A$62="","",IF(ISDN30!C55="","",11))</f>
        <v/>
      </c>
      <c r="I89" s="80" t="str">
        <f>IF($A$62="","",IF(ISDN30!C55="","",ISDN30!BR97))</f>
        <v/>
      </c>
      <c r="J89" s="163"/>
      <c r="T89" s="59"/>
    </row>
    <row r="90" spans="2:25" ht="16.5" x14ac:dyDescent="0.35">
      <c r="B90" s="201"/>
      <c r="C90" s="82"/>
      <c r="D90" s="82"/>
      <c r="E90" s="174" t="str">
        <f>IF($A$62="","",ISDN30!C56)</f>
        <v/>
      </c>
      <c r="F90" s="82"/>
      <c r="G90" s="203"/>
      <c r="H90" s="80" t="str">
        <f>IF($A$62="","",IF(ISDN30!C56="","",11))</f>
        <v/>
      </c>
      <c r="I90" s="80" t="str">
        <f>IF($A$62="","",IF(ISDN30!C56="","",ISDN30!BR98))</f>
        <v/>
      </c>
      <c r="J90" s="163"/>
      <c r="T90" s="59"/>
    </row>
    <row r="91" spans="2:25" ht="16.5" x14ac:dyDescent="0.35">
      <c r="B91" s="201"/>
      <c r="C91" s="82"/>
      <c r="D91" s="82"/>
      <c r="E91" s="174" t="str">
        <f>IF($A$62="","",ISDN30!C57)</f>
        <v/>
      </c>
      <c r="F91" s="82"/>
      <c r="G91" s="203"/>
      <c r="H91" s="80" t="str">
        <f>IF($A$62="","",IF(ISDN30!C57="","",11))</f>
        <v/>
      </c>
      <c r="I91" s="80" t="str">
        <f>IF($A$62="","",IF(ISDN30!C57="","",ISDN30!BR99))</f>
        <v/>
      </c>
      <c r="J91" s="163"/>
      <c r="T91" s="59"/>
    </row>
    <row r="92" spans="2:25" ht="4.5" customHeight="1" x14ac:dyDescent="0.35">
      <c r="D92" s="68"/>
      <c r="E92" s="68"/>
      <c r="F92" s="58"/>
      <c r="G92" s="68"/>
      <c r="H92" s="72"/>
      <c r="I92" s="72"/>
      <c r="J92" s="68"/>
      <c r="T92" s="59"/>
      <c r="U92" s="59"/>
      <c r="V92" s="59"/>
      <c r="W92" s="59"/>
      <c r="X92" s="59"/>
      <c r="Y92" s="59"/>
    </row>
    <row r="93" spans="2:25" ht="16.5" x14ac:dyDescent="0.35">
      <c r="D93" s="68"/>
      <c r="E93" s="68"/>
      <c r="F93" s="58"/>
      <c r="G93" s="86" t="s">
        <v>68</v>
      </c>
      <c r="H93" s="130" t="str">
        <f>IF(A62="","",IF(ISDN30!F20="","",ISDN30!BP50))</f>
        <v/>
      </c>
      <c r="I93" s="66" t="str">
        <f>IF(A62="","",IF(ISDN30!F20="","",(SUM(I62:I91))))</f>
        <v/>
      </c>
      <c r="J93" s="68"/>
      <c r="T93" s="59"/>
      <c r="U93" s="59"/>
      <c r="V93" s="59"/>
      <c r="W93" s="59"/>
      <c r="X93" s="59"/>
      <c r="Y93" s="59"/>
    </row>
    <row r="94" spans="2:25" ht="16.5" customHeight="1" x14ac:dyDescent="0.35">
      <c r="D94" s="68"/>
      <c r="E94" s="68"/>
      <c r="F94" s="68"/>
      <c r="G94" s="87"/>
      <c r="I94" s="110"/>
      <c r="J94" s="68"/>
      <c r="K94" s="68"/>
      <c r="L94" s="68"/>
      <c r="T94" s="59"/>
      <c r="U94" s="59"/>
      <c r="V94" s="59"/>
      <c r="W94" s="59"/>
      <c r="X94" s="59"/>
      <c r="Y94" s="59"/>
    </row>
    <row r="95" spans="2:25" ht="16.5" customHeight="1" x14ac:dyDescent="0.35">
      <c r="D95" s="68"/>
      <c r="E95" s="68"/>
      <c r="F95" s="68"/>
      <c r="G95" s="68"/>
      <c r="J95" s="68"/>
      <c r="K95" s="68"/>
      <c r="L95" s="68"/>
      <c r="T95" s="59"/>
      <c r="U95" s="59"/>
      <c r="V95" s="59"/>
      <c r="W95" s="59"/>
      <c r="X95" s="59"/>
      <c r="Y95" s="59"/>
    </row>
    <row r="96" spans="2:25" x14ac:dyDescent="0.25">
      <c r="D96" s="59"/>
      <c r="E96" s="59"/>
      <c r="F96" s="59"/>
      <c r="G96" s="59"/>
      <c r="H96" s="59"/>
      <c r="I96" s="59"/>
      <c r="J96" s="59"/>
      <c r="K96" s="59"/>
      <c r="L96" s="59"/>
      <c r="M96" s="59"/>
      <c r="N96" s="59"/>
    </row>
    <row r="97" spans="1:25" x14ac:dyDescent="0.25">
      <c r="D97" s="59"/>
      <c r="E97" s="59"/>
      <c r="F97" s="59"/>
      <c r="G97" s="59"/>
      <c r="H97" s="59"/>
      <c r="I97" s="59"/>
      <c r="J97" s="59"/>
    </row>
    <row r="98" spans="1:25" ht="16.5" x14ac:dyDescent="0.35">
      <c r="D98" s="59"/>
      <c r="E98" s="59"/>
      <c r="F98" s="59"/>
      <c r="G98" s="59"/>
      <c r="H98" s="59"/>
      <c r="I98" s="59"/>
      <c r="J98" s="59"/>
      <c r="K98" s="68"/>
      <c r="L98" s="68"/>
      <c r="M98" s="68"/>
      <c r="N98" s="59"/>
      <c r="O98" s="59"/>
      <c r="P98" s="67"/>
      <c r="Q98" s="67"/>
    </row>
    <row r="99" spans="1:25" ht="16.5" x14ac:dyDescent="0.35">
      <c r="B99" s="281" t="s">
        <v>161</v>
      </c>
      <c r="C99" s="282"/>
      <c r="D99" s="282"/>
      <c r="E99" s="282"/>
      <c r="F99" s="282"/>
      <c r="G99" s="282"/>
      <c r="H99" s="282"/>
      <c r="I99" s="282"/>
      <c r="J99" s="283"/>
      <c r="K99" s="204" t="s">
        <v>86</v>
      </c>
      <c r="L99" s="205"/>
      <c r="M99" s="196"/>
      <c r="N99" s="298" t="s">
        <v>144</v>
      </c>
      <c r="O99" s="299"/>
    </row>
    <row r="100" spans="1:25" ht="4.5" customHeight="1" x14ac:dyDescent="0.25">
      <c r="J100" s="59"/>
    </row>
    <row r="101" spans="1:25" ht="30" customHeight="1" x14ac:dyDescent="0.25">
      <c r="B101" s="133" t="s">
        <v>220</v>
      </c>
      <c r="C101" s="133" t="s">
        <v>146</v>
      </c>
      <c r="D101" s="124" t="s">
        <v>129</v>
      </c>
      <c r="E101" s="131" t="s">
        <v>65</v>
      </c>
      <c r="F101" s="128" t="s">
        <v>88</v>
      </c>
      <c r="G101" s="133" t="s">
        <v>134</v>
      </c>
      <c r="H101" s="206" t="s">
        <v>79</v>
      </c>
      <c r="I101" s="133" t="s">
        <v>66</v>
      </c>
      <c r="J101" s="131" t="s">
        <v>42</v>
      </c>
      <c r="K101" s="133" t="s">
        <v>92</v>
      </c>
      <c r="L101" s="88" t="s">
        <v>229</v>
      </c>
      <c r="M101" s="88" t="s">
        <v>67</v>
      </c>
      <c r="N101" s="207" t="s">
        <v>140</v>
      </c>
      <c r="O101" s="69" t="s">
        <v>158</v>
      </c>
    </row>
    <row r="102" spans="1:25" s="89" customFormat="1" ht="49.5" customHeight="1" x14ac:dyDescent="0.25">
      <c r="A102" s="208" t="str">
        <f>ADSL!CI50</f>
        <v/>
      </c>
      <c r="B102" s="112" t="str">
        <f>IF(A102="","",VLOOKUP(A102,ADSL!$C$40:$Q$51,1,FALSE))</f>
        <v/>
      </c>
      <c r="C102" s="112" t="str">
        <f>IF(A102="","",VLOOKUP(A102,ADSL!$C$40:$Q$51,14,FALSE))</f>
        <v/>
      </c>
      <c r="D102" s="176" t="str">
        <f>IF(A102="","",VLOOKUP(A102,ADSL!$C$18:$Q$27,2,FALSE))</f>
        <v/>
      </c>
      <c r="E102" s="184" t="str">
        <f>IF(A102="","",VLOOKUP(A102,ADSL!$C$41:$Q$50,2,FALSE))</f>
        <v/>
      </c>
      <c r="F102" s="123" t="str">
        <f>IF(A102="","",VLOOKUP(A102,ADSL!$C$41:$Q$50,3,FALSE))</f>
        <v/>
      </c>
      <c r="G102" s="111" t="str">
        <f>IF(A102="","",VLOOKUP(A102,ADSL!$C$41:$Q$50,8,FALSE))</f>
        <v/>
      </c>
      <c r="H102" s="209" t="str">
        <f>IF(A102="","",VLOOKUP(A102,ADSL!$C$18:$Q$27,11,FALSE))</f>
        <v/>
      </c>
      <c r="I102" s="184" t="str">
        <f>IF(A102="","",VLOOKUP(A102,ADSL!$C$41:$Q$50,4,FALSE))</f>
        <v/>
      </c>
      <c r="J102" s="184" t="str">
        <f>IF(A102="","",VLOOKUP(A102,ADSL!$C$18:$Q$27,8,FALSE))</f>
        <v/>
      </c>
      <c r="K102" s="132" t="str">
        <f>IF(A102="","",VLOOKUP(A102,ADSL!$C$18:$Q$27,13,FALSE))</f>
        <v/>
      </c>
      <c r="L102" s="91" t="str">
        <f>IF(A102="","",VLOOKUP(A102,ADSL!$CA$84:$CI$93,9,FALSE))</f>
        <v/>
      </c>
      <c r="M102" s="93" t="str">
        <f>IF(A102="","",VLOOKUP(A102,ADSL!$CA$84:$CI$93,8,FALSE))</f>
        <v/>
      </c>
      <c r="N102" s="222" t="str">
        <f>IF(A102="","",VLOOKUP(A102,ADSL!$C$41:$Q$50,12,FALSE))</f>
        <v/>
      </c>
      <c r="O102" s="142" t="str">
        <f>IF(A102="","",VLOOKUP(A102,ADSL!$C$41:$Q$50,9,FALSE))</f>
        <v/>
      </c>
    </row>
    <row r="103" spans="1:25" s="89" customFormat="1" ht="49.5" customHeight="1" x14ac:dyDescent="0.25">
      <c r="A103" s="208" t="str">
        <f>ADSL!CI51</f>
        <v/>
      </c>
      <c r="B103" s="112" t="str">
        <f>IF(A103="","",VLOOKUP(A103,ADSL!$C$40:$Q$51,1,FALSE))</f>
        <v/>
      </c>
      <c r="C103" s="112" t="str">
        <f>IF(A103="","",VLOOKUP(A103,ADSL!$C$40:$Q$51,14,FALSE))</f>
        <v/>
      </c>
      <c r="D103" s="176" t="str">
        <f>IF(A103="","",VLOOKUP(A103,ADSL!$C$18:$Q$27,2,FALSE))</f>
        <v/>
      </c>
      <c r="E103" s="221" t="str">
        <f>IF(A103="","",VLOOKUP(A103,ADSL!$C$41:$Q$50,2,FALSE))</f>
        <v/>
      </c>
      <c r="F103" s="123" t="str">
        <f>IF(A103="","",VLOOKUP(A103,ADSL!$C$41:$Q$50,3,FALSE))</f>
        <v/>
      </c>
      <c r="G103" s="111" t="str">
        <f>IF(A103="","",VLOOKUP(A103,ADSL!$C$41:$Q$50,8,FALSE))</f>
        <v/>
      </c>
      <c r="H103" s="209" t="str">
        <f>IF(A103="","",VLOOKUP(A103,ADSL!$C$18:$Q$27,11,FALSE))</f>
        <v/>
      </c>
      <c r="I103" s="221" t="str">
        <f>IF(A103="","",VLOOKUP(A103,ADSL!$C$41:$Q$50,4,FALSE))</f>
        <v/>
      </c>
      <c r="J103" s="184" t="str">
        <f>IF(A103="","",VLOOKUP(A103,ADSL!$C$18:$Q$27,8,FALSE))</f>
        <v/>
      </c>
      <c r="K103" s="132" t="str">
        <f>IF(A103="","",VLOOKUP(A103,ADSL!$C$18:$Q$27,13,FALSE))</f>
        <v/>
      </c>
      <c r="L103" s="91" t="str">
        <f>IF(A103="","",VLOOKUP(A103,ADSL!$CA$84:$CI$93,9,FALSE))</f>
        <v/>
      </c>
      <c r="M103" s="93" t="str">
        <f>IF(A103="","",VLOOKUP(A103,ADSL!$CA$84:$CI$93,8,FALSE))</f>
        <v/>
      </c>
      <c r="N103" s="222" t="str">
        <f>IF(A103="","",VLOOKUP(A103,ADSL!$C$41:$Q$50,12,FALSE))</f>
        <v/>
      </c>
      <c r="O103" s="142" t="str">
        <f>IF(A103="","",VLOOKUP(A103,ADSL!$C$41:$Q$50,9,FALSE))</f>
        <v/>
      </c>
    </row>
    <row r="104" spans="1:25" s="89" customFormat="1" ht="49.5" customHeight="1" x14ac:dyDescent="0.25">
      <c r="A104" s="208" t="str">
        <f>ADSL!CI52</f>
        <v/>
      </c>
      <c r="B104" s="112" t="str">
        <f>IF(A104="","",VLOOKUP(A104,ADSL!$C$40:$Q$51,1,FALSE))</f>
        <v/>
      </c>
      <c r="C104" s="112" t="str">
        <f>IF(A104="","",VLOOKUP(A104,ADSL!$C$40:$Q$51,14,FALSE))</f>
        <v/>
      </c>
      <c r="D104" s="176" t="str">
        <f>IF(A104="","",VLOOKUP(A104,ADSL!$C$18:$Q$27,2,FALSE))</f>
        <v/>
      </c>
      <c r="E104" s="221" t="str">
        <f>IF(A104="","",VLOOKUP(A104,ADSL!$C$41:$Q$50,2,FALSE))</f>
        <v/>
      </c>
      <c r="F104" s="123" t="str">
        <f>IF(A104="","",VLOOKUP(A104,ADSL!$C$41:$Q$50,3,FALSE))</f>
        <v/>
      </c>
      <c r="G104" s="111" t="str">
        <f>IF(A104="","",VLOOKUP(A104,ADSL!$C$41:$Q$50,8,FALSE))</f>
        <v/>
      </c>
      <c r="H104" s="209" t="str">
        <f>IF(A104="","",VLOOKUP(A104,ADSL!$C$18:$Q$27,11,FALSE))</f>
        <v/>
      </c>
      <c r="I104" s="221" t="str">
        <f>IF(A104="","",VLOOKUP(A104,ADSL!$C$41:$Q$50,4,FALSE))</f>
        <v/>
      </c>
      <c r="J104" s="184" t="str">
        <f>IF(A104="","",VLOOKUP(A104,ADSL!$C$18:$Q$27,8,FALSE))</f>
        <v/>
      </c>
      <c r="K104" s="132" t="str">
        <f>IF(A104="","",VLOOKUP(A104,ADSL!$C$18:$Q$27,13,FALSE))</f>
        <v/>
      </c>
      <c r="L104" s="91" t="str">
        <f>IF(A104="","",VLOOKUP(A104,ADSL!$CA$84:$CI$93,9,FALSE))</f>
        <v/>
      </c>
      <c r="M104" s="93" t="str">
        <f>IF(A104="","",VLOOKUP(A104,ADSL!$CA$84:$CI$93,8,FALSE))</f>
        <v/>
      </c>
      <c r="N104" s="222" t="str">
        <f>IF(A104="","",VLOOKUP(A104,ADSL!$C$41:$Q$50,12,FALSE))</f>
        <v/>
      </c>
      <c r="O104" s="142" t="str">
        <f>IF(A104="","",VLOOKUP(A104,ADSL!$C$41:$Q$50,9,FALSE))</f>
        <v/>
      </c>
    </row>
    <row r="105" spans="1:25" s="89" customFormat="1" ht="49.5" customHeight="1" x14ac:dyDescent="0.25">
      <c r="A105" s="208" t="str">
        <f>ADSL!CI53</f>
        <v/>
      </c>
      <c r="B105" s="112" t="str">
        <f>IF(A105="","",VLOOKUP(A105,ADSL!$C$40:$Q$51,1,FALSE))</f>
        <v/>
      </c>
      <c r="C105" s="112" t="str">
        <f>IF(A105="","",VLOOKUP(A105,ADSL!$C$40:$Q$51,14,FALSE))</f>
        <v/>
      </c>
      <c r="D105" s="176" t="str">
        <f>IF(A105="","",VLOOKUP(A105,ADSL!$C$18:$Q$27,2,FALSE))</f>
        <v/>
      </c>
      <c r="E105" s="221" t="str">
        <f>IF(A105="","",VLOOKUP(A105,ADSL!$C$41:$Q$50,2,FALSE))</f>
        <v/>
      </c>
      <c r="F105" s="123" t="str">
        <f>IF(A105="","",VLOOKUP(A105,ADSL!$C$41:$Q$50,3,FALSE))</f>
        <v/>
      </c>
      <c r="G105" s="111" t="str">
        <f>IF(A105="","",VLOOKUP(A105,ADSL!$C$41:$Q$50,8,FALSE))</f>
        <v/>
      </c>
      <c r="H105" s="209" t="str">
        <f>IF(A105="","",VLOOKUP(A105,ADSL!$C$18:$Q$27,11,FALSE))</f>
        <v/>
      </c>
      <c r="I105" s="221" t="str">
        <f>IF(A105="","",VLOOKUP(A105,ADSL!$C$41:$Q$50,4,FALSE))</f>
        <v/>
      </c>
      <c r="J105" s="184" t="str">
        <f>IF(A105="","",VLOOKUP(A105,ADSL!$C$18:$Q$27,8,FALSE))</f>
        <v/>
      </c>
      <c r="K105" s="132" t="str">
        <f>IF(A105="","",VLOOKUP(A105,ADSL!$C$18:$Q$27,13,FALSE))</f>
        <v/>
      </c>
      <c r="L105" s="91" t="str">
        <f>IF(A105="","",VLOOKUP(A105,ADSL!$CA$84:$CI$93,9,FALSE))</f>
        <v/>
      </c>
      <c r="M105" s="93" t="str">
        <f>IF(A105="","",VLOOKUP(A105,ADSL!$CA$84:$CI$93,8,FALSE))</f>
        <v/>
      </c>
      <c r="N105" s="222" t="str">
        <f>IF(A105="","",VLOOKUP(A105,ADSL!$C$41:$Q$50,12,FALSE))</f>
        <v/>
      </c>
      <c r="O105" s="142" t="str">
        <f>IF(A105="","",VLOOKUP(A105,ADSL!$C$41:$Q$50,9,FALSE))</f>
        <v/>
      </c>
    </row>
    <row r="106" spans="1:25" s="89" customFormat="1" ht="49.5" customHeight="1" x14ac:dyDescent="0.25">
      <c r="A106" s="208" t="str">
        <f>ADSL!CI54</f>
        <v/>
      </c>
      <c r="B106" s="112" t="str">
        <f>IF(A106="","",VLOOKUP(A106,ADSL!$C$40:$Q$51,1,FALSE))</f>
        <v/>
      </c>
      <c r="C106" s="112" t="str">
        <f>IF(A106="","",VLOOKUP(A106,ADSL!$C$40:$Q$51,14,FALSE))</f>
        <v/>
      </c>
      <c r="D106" s="176" t="str">
        <f>IF(A106="","",VLOOKUP(A106,ADSL!$C$18:$Q$27,2,FALSE))</f>
        <v/>
      </c>
      <c r="E106" s="221" t="str">
        <f>IF(A106="","",VLOOKUP(A106,ADSL!$C$41:$Q$50,2,FALSE))</f>
        <v/>
      </c>
      <c r="F106" s="123" t="str">
        <f>IF(A106="","",VLOOKUP(A106,ADSL!$C$41:$Q$50,3,FALSE))</f>
        <v/>
      </c>
      <c r="G106" s="111" t="str">
        <f>IF(A106="","",VLOOKUP(A106,ADSL!$C$41:$Q$50,8,FALSE))</f>
        <v/>
      </c>
      <c r="H106" s="209" t="str">
        <f>IF(A106="","",VLOOKUP(A106,ADSL!$C$18:$Q$27,11,FALSE))</f>
        <v/>
      </c>
      <c r="I106" s="221" t="str">
        <f>IF(A106="","",VLOOKUP(A106,ADSL!$C$41:$Q$50,4,FALSE))</f>
        <v/>
      </c>
      <c r="J106" s="184" t="str">
        <f>IF(A106="","",VLOOKUP(A106,ADSL!$C$18:$Q$27,8,FALSE))</f>
        <v/>
      </c>
      <c r="K106" s="132" t="str">
        <f>IF(A106="","",VLOOKUP(A106,ADSL!$C$18:$Q$27,13,FALSE))</f>
        <v/>
      </c>
      <c r="L106" s="91" t="str">
        <f>IF(A106="","",VLOOKUP(A106,ADSL!$CA$84:$CI$93,9,FALSE))</f>
        <v/>
      </c>
      <c r="M106" s="93" t="str">
        <f>IF(A106="","",VLOOKUP(A106,ADSL!$CA$84:$CI$93,8,FALSE))</f>
        <v/>
      </c>
      <c r="N106" s="222" t="str">
        <f>IF(A106="","",VLOOKUP(A106,ADSL!$C$41:$Q$50,12,FALSE))</f>
        <v/>
      </c>
      <c r="O106" s="142" t="str">
        <f>IF(A106="","",VLOOKUP(A106,ADSL!$C$41:$Q$50,9,FALSE))</f>
        <v/>
      </c>
    </row>
    <row r="107" spans="1:25" s="89" customFormat="1" ht="49.5" customHeight="1" x14ac:dyDescent="0.25">
      <c r="A107" s="208" t="str">
        <f>ADSL!CI55</f>
        <v/>
      </c>
      <c r="B107" s="112" t="str">
        <f>IF(A107="","",VLOOKUP(A107,ADSL!$C$40:$Q$51,1,FALSE))</f>
        <v/>
      </c>
      <c r="C107" s="112" t="str">
        <f>IF(A107="","",VLOOKUP(A107,ADSL!$C$40:$Q$51,14,FALSE))</f>
        <v/>
      </c>
      <c r="D107" s="176" t="str">
        <f>IF(A107="","",VLOOKUP(A107,ADSL!$C$18:$Q$27,2,FALSE))</f>
        <v/>
      </c>
      <c r="E107" s="221" t="str">
        <f>IF(A107="","",VLOOKUP(A107,ADSL!$C$41:$Q$50,2,FALSE))</f>
        <v/>
      </c>
      <c r="F107" s="123" t="str">
        <f>IF(A107="","",VLOOKUP(A107,ADSL!$C$41:$Q$50,3,FALSE))</f>
        <v/>
      </c>
      <c r="G107" s="111" t="str">
        <f>IF(A107="","",VLOOKUP(A107,ADSL!$C$41:$Q$50,8,FALSE))</f>
        <v/>
      </c>
      <c r="H107" s="209" t="str">
        <f>IF(A107="","",VLOOKUP(A107,ADSL!$C$18:$Q$27,11,FALSE))</f>
        <v/>
      </c>
      <c r="I107" s="221" t="str">
        <f>IF(A107="","",VLOOKUP(A107,ADSL!$C$41:$Q$50,4,FALSE))</f>
        <v/>
      </c>
      <c r="J107" s="184" t="str">
        <f>IF(A107="","",VLOOKUP(A107,ADSL!$C$18:$Q$27,8,FALSE))</f>
        <v/>
      </c>
      <c r="K107" s="132" t="str">
        <f>IF(A107="","",VLOOKUP(A107,ADSL!$C$18:$Q$27,13,FALSE))</f>
        <v/>
      </c>
      <c r="L107" s="91" t="str">
        <f>IF(A107="","",VLOOKUP(A107,ADSL!$CA$84:$CI$93,9,FALSE))</f>
        <v/>
      </c>
      <c r="M107" s="93" t="str">
        <f>IF(A107="","",VLOOKUP(A107,ADSL!$CA$84:$CI$93,8,FALSE))</f>
        <v/>
      </c>
      <c r="N107" s="222" t="str">
        <f>IF(A107="","",VLOOKUP(A107,ADSL!$C$41:$Q$50,12,FALSE))</f>
        <v/>
      </c>
      <c r="O107" s="142" t="str">
        <f>IF(A107="","",VLOOKUP(A107,ADSL!$C$41:$Q$50,9,FALSE))</f>
        <v/>
      </c>
    </row>
    <row r="108" spans="1:25" s="89" customFormat="1" ht="49.5" customHeight="1" x14ac:dyDescent="0.25">
      <c r="A108" s="208" t="str">
        <f>ADSL!CI56</f>
        <v/>
      </c>
      <c r="B108" s="112" t="str">
        <f>IF(A108="","",VLOOKUP(A108,ADSL!$C$40:$Q$51,1,FALSE))</f>
        <v/>
      </c>
      <c r="C108" s="112" t="str">
        <f>IF(A108="","",VLOOKUP(A108,ADSL!$C$40:$Q$51,14,FALSE))</f>
        <v/>
      </c>
      <c r="D108" s="176" t="str">
        <f>IF(A108="","",VLOOKUP(A108,ADSL!$C$18:$Q$27,2,FALSE))</f>
        <v/>
      </c>
      <c r="E108" s="221" t="str">
        <f>IF(A108="","",VLOOKUP(A108,ADSL!$C$41:$Q$50,2,FALSE))</f>
        <v/>
      </c>
      <c r="F108" s="123" t="str">
        <f>IF(A108="","",VLOOKUP(A108,ADSL!$C$41:$Q$50,3,FALSE))</f>
        <v/>
      </c>
      <c r="G108" s="111" t="str">
        <f>IF(A108="","",VLOOKUP(A108,ADSL!$C$41:$Q$50,8,FALSE))</f>
        <v/>
      </c>
      <c r="H108" s="209" t="str">
        <f>IF(A108="","",VLOOKUP(A108,ADSL!$C$18:$Q$27,11,FALSE))</f>
        <v/>
      </c>
      <c r="I108" s="221" t="str">
        <f>IF(A108="","",VLOOKUP(A108,ADSL!$C$41:$Q$50,4,FALSE))</f>
        <v/>
      </c>
      <c r="J108" s="184" t="str">
        <f>IF(A108="","",VLOOKUP(A108,ADSL!$C$18:$Q$27,8,FALSE))</f>
        <v/>
      </c>
      <c r="K108" s="132" t="str">
        <f>IF(A108="","",VLOOKUP(A108,ADSL!$C$18:$Q$27,13,FALSE))</f>
        <v/>
      </c>
      <c r="L108" s="91" t="str">
        <f>IF(A108="","",VLOOKUP(A108,ADSL!$CA$84:$CI$93,9,FALSE))</f>
        <v/>
      </c>
      <c r="M108" s="93" t="str">
        <f>IF(A108="","",VLOOKUP(A108,ADSL!$CA$84:$CI$93,8,FALSE))</f>
        <v/>
      </c>
      <c r="N108" s="222" t="str">
        <f>IF(A108="","",VLOOKUP(A108,ADSL!$C$41:$Q$50,12,FALSE))</f>
        <v/>
      </c>
      <c r="O108" s="142" t="str">
        <f>IF(A108="","",VLOOKUP(A108,ADSL!$C$41:$Q$50,9,FALSE))</f>
        <v/>
      </c>
    </row>
    <row r="109" spans="1:25" s="89" customFormat="1" ht="49.5" customHeight="1" x14ac:dyDescent="0.25">
      <c r="A109" s="208" t="str">
        <f>ADSL!CI57</f>
        <v/>
      </c>
      <c r="B109" s="112" t="str">
        <f>IF(A109="","",VLOOKUP(A109,ADSL!$C$40:$Q$51,1,FALSE))</f>
        <v/>
      </c>
      <c r="C109" s="112" t="str">
        <f>IF(A109="","",VLOOKUP(A109,ADSL!$C$40:$Q$51,14,FALSE))</f>
        <v/>
      </c>
      <c r="D109" s="176" t="str">
        <f>IF(A109="","",VLOOKUP(A109,ADSL!$C$18:$Q$27,2,FALSE))</f>
        <v/>
      </c>
      <c r="E109" s="221" t="str">
        <f>IF(A109="","",VLOOKUP(A109,ADSL!$C$41:$Q$50,2,FALSE))</f>
        <v/>
      </c>
      <c r="F109" s="123" t="str">
        <f>IF(A109="","",VLOOKUP(A109,ADSL!$C$41:$Q$50,3,FALSE))</f>
        <v/>
      </c>
      <c r="G109" s="111" t="str">
        <f>IF(A109="","",VLOOKUP(A109,ADSL!$C$41:$Q$50,8,FALSE))</f>
        <v/>
      </c>
      <c r="H109" s="209" t="str">
        <f>IF(A109="","",VLOOKUP(A109,ADSL!$C$18:$Q$27,11,FALSE))</f>
        <v/>
      </c>
      <c r="I109" s="221" t="str">
        <f>IF(A109="","",VLOOKUP(A109,ADSL!$C$41:$Q$50,4,FALSE))</f>
        <v/>
      </c>
      <c r="J109" s="184" t="str">
        <f>IF(A109="","",VLOOKUP(A109,ADSL!$C$18:$Q$27,8,FALSE))</f>
        <v/>
      </c>
      <c r="K109" s="132" t="str">
        <f>IF(A109="","",VLOOKUP(A109,ADSL!$C$18:$Q$27,13,FALSE))</f>
        <v/>
      </c>
      <c r="L109" s="91" t="str">
        <f>IF(A109="","",VLOOKUP(A109,ADSL!$CA$84:$CI$93,9,FALSE))</f>
        <v/>
      </c>
      <c r="M109" s="93" t="str">
        <f>IF(A109="","",VLOOKUP(A109,ADSL!$CA$84:$CI$93,8,FALSE))</f>
        <v/>
      </c>
      <c r="N109" s="222" t="str">
        <f>IF(A109="","",VLOOKUP(A109,ADSL!$C$41:$Q$50,12,FALSE))</f>
        <v/>
      </c>
      <c r="O109" s="142" t="str">
        <f>IF(A109="","",VLOOKUP(A109,ADSL!$C$41:$Q$50,9,FALSE))</f>
        <v/>
      </c>
    </row>
    <row r="110" spans="1:25" s="89" customFormat="1" ht="49.5" customHeight="1" x14ac:dyDescent="0.2">
      <c r="A110" s="208" t="str">
        <f>ADSL!CI58</f>
        <v/>
      </c>
      <c r="B110" s="112" t="str">
        <f>IF(A110="","",VLOOKUP(A110,ADSL!$C$40:$Q$51,1,FALSE))</f>
        <v/>
      </c>
      <c r="C110" s="112" t="str">
        <f>IF(A110="","",VLOOKUP(A110,ADSL!$C$40:$Q$51,14,FALSE))</f>
        <v/>
      </c>
      <c r="D110" s="176" t="str">
        <f>IF(A110="","",VLOOKUP(A110,ADSL!$C$18:$Q$27,2,FALSE))</f>
        <v/>
      </c>
      <c r="E110" s="221" t="str">
        <f>IF(A110="","",VLOOKUP(A110,ADSL!$C$41:$Q$50,2,FALSE))</f>
        <v/>
      </c>
      <c r="F110" s="123" t="str">
        <f>IF(A110="","",VLOOKUP(A110,ADSL!$C$41:$Q$50,3,FALSE))</f>
        <v/>
      </c>
      <c r="G110" s="111" t="str">
        <f>IF(A110="","",VLOOKUP(A110,ADSL!$C$41:$Q$50,8,FALSE))</f>
        <v/>
      </c>
      <c r="H110" s="209" t="str">
        <f>IF(A110="","",VLOOKUP(A110,ADSL!$C$18:$Q$27,11,FALSE))</f>
        <v/>
      </c>
      <c r="I110" s="221" t="str">
        <f>IF(A110="","",VLOOKUP(A110,ADSL!$C$41:$Q$50,4,FALSE))</f>
        <v/>
      </c>
      <c r="J110" s="184" t="str">
        <f>IF(A110="","",VLOOKUP(A110,ADSL!$C$18:$Q$27,8,FALSE))</f>
        <v/>
      </c>
      <c r="K110" s="132" t="str">
        <f>IF(A110="","",VLOOKUP(A110,ADSL!$C$18:$Q$27,13,FALSE))</f>
        <v/>
      </c>
      <c r="L110" s="91" t="str">
        <f>IF(A110="","",VLOOKUP(A110,ADSL!$CA$84:$CI$93,9,FALSE))</f>
        <v/>
      </c>
      <c r="M110" s="93" t="str">
        <f>IF(A110="","",VLOOKUP(A110,ADSL!$CA$84:$CI$93,8,FALSE))</f>
        <v/>
      </c>
      <c r="N110" s="222" t="str">
        <f>IF(A110="","",VLOOKUP(A110,ADSL!$C$41:$Q$50,12,FALSE))</f>
        <v/>
      </c>
      <c r="O110" s="142" t="str">
        <f>IF(A110="","",VLOOKUP(A110,ADSL!$C$41:$Q$50,9,FALSE))</f>
        <v/>
      </c>
      <c r="Q110" s="59"/>
      <c r="R110" s="59"/>
    </row>
    <row r="111" spans="1:25" s="89" customFormat="1" ht="49.5" customHeight="1" x14ac:dyDescent="0.25">
      <c r="A111" s="208" t="str">
        <f>ADSL!CI59</f>
        <v/>
      </c>
      <c r="B111" s="112" t="str">
        <f>IF(A111="","",VLOOKUP(A111,ADSL!$C$40:$Q$51,1,FALSE))</f>
        <v/>
      </c>
      <c r="C111" s="112" t="str">
        <f>IF(A111="","",VLOOKUP(A111,ADSL!$C$40:$Q$51,14,FALSE))</f>
        <v/>
      </c>
      <c r="D111" s="176" t="str">
        <f>IF(A111="","",VLOOKUP(A111,ADSL!$C$18:$Q$27,2,FALSE))</f>
        <v/>
      </c>
      <c r="E111" s="221" t="str">
        <f>IF(A111="","",VLOOKUP(A111,ADSL!$C$41:$Q$50,2,FALSE))</f>
        <v/>
      </c>
      <c r="F111" s="123" t="str">
        <f>IF(A111="","",VLOOKUP(A111,ADSL!$C$41:$Q$50,3,FALSE))</f>
        <v/>
      </c>
      <c r="G111" s="111" t="str">
        <f>IF(A111="","",VLOOKUP(A111,ADSL!$C$41:$Q$50,8,FALSE))</f>
        <v/>
      </c>
      <c r="H111" s="209" t="str">
        <f>IF(A111="","",VLOOKUP(A111,ADSL!$C$18:$Q$27,11,FALSE))</f>
        <v/>
      </c>
      <c r="I111" s="221" t="str">
        <f>IF(A111="","",VLOOKUP(A111,ADSL!$C$41:$Q$50,4,FALSE))</f>
        <v/>
      </c>
      <c r="J111" s="184" t="str">
        <f>IF(A111="","",VLOOKUP(A111,ADSL!$C$18:$Q$27,8,FALSE))</f>
        <v/>
      </c>
      <c r="K111" s="132" t="str">
        <f>IF(A111="","",VLOOKUP(A111,ADSL!$C$18:$Q$27,13,FALSE))</f>
        <v/>
      </c>
      <c r="L111" s="91" t="str">
        <f>IF(A111="","",VLOOKUP(A111,ADSL!$CA$84:$CI$93,9,FALSE))</f>
        <v/>
      </c>
      <c r="M111" s="93" t="str">
        <f>IF(A111="","",VLOOKUP(A111,ADSL!$CA$84:$CI$93,8,FALSE))</f>
        <v/>
      </c>
      <c r="N111" s="222" t="str">
        <f>IF(A111="","",VLOOKUP(A111,ADSL!$C$41:$Q$50,12,FALSE))</f>
        <v/>
      </c>
      <c r="O111" s="142" t="str">
        <f>IF(A111="","",VLOOKUP(A111,ADSL!$C$41:$Q$50,9,FALSE))</f>
        <v/>
      </c>
      <c r="X111" s="49"/>
      <c r="Y111" s="59"/>
    </row>
    <row r="112" spans="1:25" ht="7.5" customHeight="1" x14ac:dyDescent="0.25">
      <c r="A112" s="89">
        <f>ADSL!CI60</f>
        <v>0</v>
      </c>
      <c r="B112" s="89"/>
      <c r="J112" s="89"/>
      <c r="K112" s="77"/>
      <c r="L112" s="77"/>
      <c r="M112" s="77"/>
      <c r="Y112" s="59"/>
    </row>
    <row r="113" spans="2:25" ht="16.5" x14ac:dyDescent="0.35">
      <c r="H113" s="59"/>
      <c r="J113" s="86" t="s">
        <v>69</v>
      </c>
      <c r="K113" s="66">
        <f>SUM(K102:K111)</f>
        <v>0</v>
      </c>
      <c r="L113" s="66">
        <f>SUM(L102:L111)</f>
        <v>0</v>
      </c>
      <c r="M113" s="66">
        <f>SUM(M102:M111)</f>
        <v>0</v>
      </c>
      <c r="Y113" s="59"/>
    </row>
    <row r="114" spans="2:25" ht="7.5" customHeight="1" x14ac:dyDescent="0.35">
      <c r="D114" s="68"/>
      <c r="E114" s="68"/>
      <c r="F114" s="59"/>
      <c r="G114" s="59"/>
      <c r="K114" s="59"/>
      <c r="L114" s="210"/>
      <c r="M114" s="59"/>
      <c r="Y114" s="59"/>
    </row>
    <row r="115" spans="2:25" ht="16.5" x14ac:dyDescent="0.35">
      <c r="D115" s="68"/>
      <c r="E115" s="68"/>
      <c r="F115" s="59"/>
      <c r="G115" s="59"/>
      <c r="K115" s="86" t="s">
        <v>68</v>
      </c>
      <c r="L115" s="211" t="s">
        <v>70</v>
      </c>
      <c r="M115" s="66">
        <f>SUM(K113:M113)</f>
        <v>0</v>
      </c>
      <c r="Y115" s="59"/>
    </row>
    <row r="116" spans="2:25" ht="16.5" x14ac:dyDescent="0.35">
      <c r="D116" s="68"/>
      <c r="E116" s="68"/>
      <c r="F116" s="59"/>
      <c r="G116" s="59"/>
      <c r="K116" s="59"/>
      <c r="L116" s="211" t="s">
        <v>21</v>
      </c>
      <c r="M116" s="66">
        <f>M113</f>
        <v>0</v>
      </c>
    </row>
    <row r="117" spans="2:25" x14ac:dyDescent="0.25">
      <c r="D117" s="59"/>
      <c r="E117" s="59"/>
      <c r="F117" s="59"/>
      <c r="G117" s="59"/>
      <c r="N117" s="59"/>
    </row>
    <row r="120" spans="2:25" ht="36" customHeight="1" x14ac:dyDescent="0.25">
      <c r="B120" s="285" t="s">
        <v>132</v>
      </c>
      <c r="C120" s="285"/>
      <c r="D120" s="285"/>
      <c r="E120" s="285"/>
      <c r="F120" s="285"/>
      <c r="G120" s="285"/>
      <c r="H120" s="285"/>
      <c r="I120" s="285"/>
      <c r="J120" s="212"/>
      <c r="L120" s="94"/>
    </row>
    <row r="121" spans="2:25" x14ac:dyDescent="0.25">
      <c r="B121" s="212"/>
      <c r="C121" s="212"/>
      <c r="D121" s="212"/>
      <c r="E121" s="212"/>
      <c r="F121" s="212"/>
      <c r="G121" s="212"/>
      <c r="H121" s="212"/>
      <c r="I121" s="212"/>
      <c r="J121" s="212"/>
      <c r="L121" s="94"/>
    </row>
    <row r="122" spans="2:25" x14ac:dyDescent="0.25">
      <c r="B122" s="212"/>
      <c r="C122" s="212"/>
      <c r="D122" s="212"/>
      <c r="E122" s="212"/>
      <c r="F122" s="212"/>
      <c r="G122" s="212"/>
      <c r="H122" s="212"/>
      <c r="I122" s="212"/>
      <c r="J122" s="212"/>
      <c r="L122" s="94"/>
    </row>
    <row r="123" spans="2:25" x14ac:dyDescent="0.25">
      <c r="B123" s="212"/>
      <c r="C123" s="212"/>
      <c r="D123" s="212"/>
      <c r="E123" s="212"/>
      <c r="F123" s="212"/>
      <c r="G123" s="212"/>
      <c r="H123" s="212"/>
      <c r="I123" s="212"/>
      <c r="J123" s="212"/>
      <c r="L123" s="94"/>
    </row>
    <row r="124" spans="2:25" ht="17.25" x14ac:dyDescent="0.35">
      <c r="B124" s="213" t="s">
        <v>73</v>
      </c>
      <c r="C124" s="214"/>
      <c r="D124" s="215"/>
      <c r="E124" s="215"/>
      <c r="F124" s="215"/>
      <c r="G124" s="215"/>
      <c r="H124" s="215"/>
      <c r="I124" s="86"/>
      <c r="J124" s="216"/>
      <c r="L124" s="98"/>
    </row>
    <row r="125" spans="2:25" ht="17.25" x14ac:dyDescent="0.35">
      <c r="B125" s="217" t="s">
        <v>133</v>
      </c>
      <c r="C125" s="214"/>
      <c r="D125" s="215"/>
      <c r="E125" s="215"/>
      <c r="F125" s="215"/>
      <c r="G125" s="215"/>
      <c r="H125" s="215"/>
      <c r="I125" s="86"/>
      <c r="J125" s="216"/>
      <c r="L125" s="98"/>
    </row>
    <row r="126" spans="2:25" ht="17.25" x14ac:dyDescent="0.35">
      <c r="D126" s="96"/>
      <c r="E126" s="96"/>
      <c r="F126" s="96"/>
      <c r="G126" s="96"/>
      <c r="H126" s="96"/>
      <c r="I126" s="96"/>
      <c r="J126" s="74"/>
      <c r="K126" s="97"/>
      <c r="L126" s="98"/>
    </row>
    <row r="127" spans="2:25" ht="17.25" x14ac:dyDescent="0.35">
      <c r="D127" s="96"/>
      <c r="E127" s="96"/>
      <c r="F127" s="96"/>
      <c r="G127" s="96"/>
      <c r="H127" s="96"/>
      <c r="I127" s="96"/>
      <c r="J127" s="74"/>
      <c r="K127" s="97"/>
      <c r="L127" s="98"/>
    </row>
    <row r="128" spans="2:25" ht="17.25" x14ac:dyDescent="0.35">
      <c r="D128" s="96"/>
      <c r="E128" s="96"/>
      <c r="F128" s="96"/>
      <c r="G128" s="96"/>
      <c r="H128" s="96"/>
      <c r="I128" s="96"/>
      <c r="J128" s="74"/>
      <c r="K128" s="97"/>
      <c r="L128" s="98"/>
    </row>
    <row r="129" spans="4:12" ht="17.25" x14ac:dyDescent="0.35">
      <c r="D129" s="96"/>
      <c r="E129" s="96"/>
      <c r="F129" s="96"/>
      <c r="G129" s="96"/>
      <c r="H129" s="96"/>
      <c r="I129" s="96"/>
      <c r="J129" s="74"/>
      <c r="K129" s="97"/>
      <c r="L129" s="98"/>
    </row>
    <row r="147" ht="0.75" customHeight="1" x14ac:dyDescent="0.25"/>
    <row r="148" hidden="1" x14ac:dyDescent="0.25"/>
    <row r="149" hidden="1" x14ac:dyDescent="0.25"/>
    <row r="155" ht="75" customHeight="1" x14ac:dyDescent="0.25"/>
    <row r="251" spans="4:13" hidden="1" x14ac:dyDescent="0.25">
      <c r="D251" s="301" t="s">
        <v>106</v>
      </c>
      <c r="E251" s="301"/>
      <c r="F251" s="301"/>
      <c r="G251" s="301"/>
      <c r="H251" s="301"/>
      <c r="I251" s="301"/>
      <c r="J251" s="301"/>
      <c r="K251" s="301"/>
      <c r="L251" s="301"/>
      <c r="M251" s="301"/>
    </row>
    <row r="252" spans="4:13" hidden="1" x14ac:dyDescent="0.25">
      <c r="D252" s="301"/>
      <c r="E252" s="301"/>
      <c r="F252" s="301"/>
      <c r="G252" s="301"/>
      <c r="H252" s="301"/>
      <c r="I252" s="301"/>
      <c r="J252" s="301"/>
      <c r="K252" s="301"/>
      <c r="L252" s="301"/>
      <c r="M252" s="301"/>
    </row>
    <row r="253" spans="4:13" hidden="1" x14ac:dyDescent="0.25">
      <c r="D253" s="301"/>
      <c r="E253" s="301"/>
      <c r="F253" s="301"/>
      <c r="G253" s="301"/>
      <c r="H253" s="301"/>
      <c r="I253" s="301"/>
      <c r="J253" s="301"/>
      <c r="K253" s="301"/>
      <c r="L253" s="301"/>
      <c r="M253" s="301"/>
    </row>
    <row r="254" spans="4:13" ht="16.5" hidden="1" x14ac:dyDescent="0.3">
      <c r="D254" s="48"/>
      <c r="E254" s="100"/>
      <c r="F254" s="96"/>
      <c r="G254" s="96"/>
      <c r="H254" s="96"/>
      <c r="I254" s="96"/>
      <c r="J254" s="96"/>
      <c r="K254" s="96"/>
      <c r="L254" s="96"/>
      <c r="M254" s="96"/>
    </row>
    <row r="255" spans="4:13" hidden="1" x14ac:dyDescent="0.25">
      <c r="D255" s="293" t="s">
        <v>105</v>
      </c>
      <c r="E255" s="293"/>
      <c r="F255" s="293"/>
      <c r="G255" s="293"/>
      <c r="H255" s="293"/>
      <c r="I255" s="293"/>
      <c r="J255" s="293"/>
      <c r="K255" s="293"/>
      <c r="L255" s="293"/>
      <c r="M255" s="293"/>
    </row>
    <row r="256" spans="4:13" hidden="1" x14ac:dyDescent="0.25">
      <c r="D256" s="293"/>
      <c r="E256" s="293"/>
      <c r="F256" s="293"/>
      <c r="G256" s="293"/>
      <c r="H256" s="293"/>
      <c r="I256" s="293"/>
      <c r="J256" s="293"/>
      <c r="K256" s="293"/>
      <c r="L256" s="293"/>
      <c r="M256" s="293"/>
    </row>
    <row r="257" spans="1:13" hidden="1" x14ac:dyDescent="0.25">
      <c r="D257" s="293"/>
      <c r="E257" s="293"/>
      <c r="F257" s="293"/>
      <c r="G257" s="293"/>
      <c r="H257" s="293"/>
      <c r="I257" s="293"/>
      <c r="J257" s="293"/>
      <c r="K257" s="293"/>
      <c r="L257" s="293"/>
      <c r="M257" s="293"/>
    </row>
    <row r="258" spans="1:13" hidden="1" x14ac:dyDescent="0.25"/>
    <row r="259" spans="1:13" hidden="1" x14ac:dyDescent="0.25">
      <c r="I259" s="49" t="s">
        <v>142</v>
      </c>
    </row>
    <row r="260" spans="1:13" hidden="1" x14ac:dyDescent="0.25">
      <c r="A260" s="49" t="s">
        <v>135</v>
      </c>
      <c r="D260" s="62"/>
      <c r="E260" s="101" t="s">
        <v>135</v>
      </c>
      <c r="F260" s="102">
        <f>IF(Analogue!D12="",0,Analogue!D12)</f>
        <v>0</v>
      </c>
      <c r="I260" s="103">
        <f>IF(Analogue!H20=Analogue!E39,0,1)</f>
        <v>0</v>
      </c>
    </row>
    <row r="261" spans="1:13" hidden="1" x14ac:dyDescent="0.25">
      <c r="A261" s="49" t="s">
        <v>136</v>
      </c>
      <c r="D261" s="62">
        <f t="shared" ref="D261:D263" si="0">IF(F261="",0,F261)</f>
        <v>0</v>
      </c>
      <c r="E261" s="101" t="s">
        <v>136</v>
      </c>
      <c r="F261" s="135">
        <f>IF(ISDN2!D12="",0,ISDN2!D12)</f>
        <v>0</v>
      </c>
      <c r="I261" s="103">
        <f>IF(Analogue!H21=Analogue!E40,0,1)</f>
        <v>0</v>
      </c>
    </row>
    <row r="262" spans="1:13" hidden="1" x14ac:dyDescent="0.25">
      <c r="A262" s="49" t="s">
        <v>137</v>
      </c>
      <c r="D262" s="62">
        <f t="shared" si="0"/>
        <v>0</v>
      </c>
      <c r="E262" s="101" t="s">
        <v>137</v>
      </c>
      <c r="F262" s="102">
        <f>IF(ISDN30!D12="",0,ISDN30!D12)</f>
        <v>0</v>
      </c>
      <c r="I262" s="103">
        <f>IF(Analogue!H22=Analogue!E41,0,1)</f>
        <v>0</v>
      </c>
    </row>
    <row r="263" spans="1:13" hidden="1" x14ac:dyDescent="0.25">
      <c r="A263" s="49" t="s">
        <v>138</v>
      </c>
      <c r="D263" s="62">
        <f t="shared" si="0"/>
        <v>0</v>
      </c>
      <c r="E263" s="101" t="s">
        <v>138</v>
      </c>
      <c r="F263" s="102" t="str">
        <f>IF(ADSL!E11="","",ADSL!E11)</f>
        <v/>
      </c>
      <c r="I263" s="103">
        <f>IF(Analogue!H23=Analogue!E42,0,1)</f>
        <v>0</v>
      </c>
    </row>
    <row r="264" spans="1:13" hidden="1" x14ac:dyDescent="0.25">
      <c r="F264" s="102" t="str">
        <f>IF(AND(F260=0,F261=0,F262=0,F263=0),"",IF(AND(F260=0,F261=0,F262=0),F263,IF(AND(F260=0,F261=0),F262,IF(F260=0,F261,F260))))</f>
        <v/>
      </c>
      <c r="I264" s="103">
        <f>IF(Analogue!H24=Analogue!E43,0,1)</f>
        <v>0</v>
      </c>
    </row>
    <row r="265" spans="1:13" hidden="1" x14ac:dyDescent="0.25">
      <c r="I265" s="103">
        <f>IF(Analogue!H25=Analogue!E44,0,1)</f>
        <v>0</v>
      </c>
    </row>
    <row r="266" spans="1:13" hidden="1" x14ac:dyDescent="0.25">
      <c r="I266" s="103">
        <f>IF(Analogue!H26=Analogue!E45,0,1)</f>
        <v>0</v>
      </c>
    </row>
    <row r="267" spans="1:13" hidden="1" x14ac:dyDescent="0.25">
      <c r="I267" s="103">
        <f>IF(Analogue!H27=Analogue!E46,0,1)</f>
        <v>0</v>
      </c>
    </row>
    <row r="268" spans="1:13" hidden="1" x14ac:dyDescent="0.25">
      <c r="I268" s="103">
        <f>IF(Analogue!H28=Analogue!E47,0,1)</f>
        <v>0</v>
      </c>
    </row>
    <row r="269" spans="1:13" hidden="1" x14ac:dyDescent="0.25">
      <c r="I269" s="103">
        <f>IF(Analogue!H29=Analogue!E48,0,1)</f>
        <v>0</v>
      </c>
    </row>
    <row r="270" spans="1:13" hidden="1" x14ac:dyDescent="0.25">
      <c r="I270" s="49">
        <f>SUM(I260:I269)</f>
        <v>0</v>
      </c>
    </row>
    <row r="271" spans="1:13" hidden="1" x14ac:dyDescent="0.25"/>
    <row r="272" spans="1:13" hidden="1" x14ac:dyDescent="0.25"/>
    <row r="273" hidden="1" x14ac:dyDescent="0.25"/>
  </sheetData>
  <sheetProtection sheet="1" objects="1" scenarios="1" deleteRows="0"/>
  <mergeCells count="110">
    <mergeCell ref="I52:I53"/>
    <mergeCell ref="N99:O99"/>
    <mergeCell ref="F4:J4"/>
    <mergeCell ref="D251:M253"/>
    <mergeCell ref="I34:I35"/>
    <mergeCell ref="J34:J35"/>
    <mergeCell ref="G34:G35"/>
    <mergeCell ref="J50:J51"/>
    <mergeCell ref="J48:J49"/>
    <mergeCell ref="J46:J47"/>
    <mergeCell ref="J44:J45"/>
    <mergeCell ref="J42:J43"/>
    <mergeCell ref="J40:J41"/>
    <mergeCell ref="H34:H35"/>
    <mergeCell ref="H36:H37"/>
    <mergeCell ref="H40:H41"/>
    <mergeCell ref="H42:H43"/>
    <mergeCell ref="D255:M257"/>
    <mergeCell ref="F40:F41"/>
    <mergeCell ref="H38:H39"/>
    <mergeCell ref="I42:I43"/>
    <mergeCell ref="I40:I41"/>
    <mergeCell ref="I38:I39"/>
    <mergeCell ref="H50:H51"/>
    <mergeCell ref="H48:H49"/>
    <mergeCell ref="I36:I37"/>
    <mergeCell ref="H46:H47"/>
    <mergeCell ref="H44:H45"/>
    <mergeCell ref="F52:F53"/>
    <mergeCell ref="F50:F51"/>
    <mergeCell ref="D52:D53"/>
    <mergeCell ref="J52:J53"/>
    <mergeCell ref="J38:J39"/>
    <mergeCell ref="J36:J37"/>
    <mergeCell ref="G38:G39"/>
    <mergeCell ref="G36:G37"/>
    <mergeCell ref="H52:H53"/>
    <mergeCell ref="I44:I45"/>
    <mergeCell ref="I46:I47"/>
    <mergeCell ref="I48:I49"/>
    <mergeCell ref="I50:I51"/>
    <mergeCell ref="Z31:AA31"/>
    <mergeCell ref="Z34:Z35"/>
    <mergeCell ref="AA34:AA35"/>
    <mergeCell ref="Z36:Z37"/>
    <mergeCell ref="AA36:AA37"/>
    <mergeCell ref="Z38:Z39"/>
    <mergeCell ref="AA38:AA39"/>
    <mergeCell ref="Z40:Z41"/>
    <mergeCell ref="AA40:AA41"/>
    <mergeCell ref="Z42:Z43"/>
    <mergeCell ref="AA42:AA43"/>
    <mergeCell ref="Z50:Z51"/>
    <mergeCell ref="AA50:AA51"/>
    <mergeCell ref="Z44:Z45"/>
    <mergeCell ref="AA44:AA45"/>
    <mergeCell ref="Z46:Z47"/>
    <mergeCell ref="AA46:AA47"/>
    <mergeCell ref="Z52:Z53"/>
    <mergeCell ref="AA52:AA53"/>
    <mergeCell ref="Z48:Z49"/>
    <mergeCell ref="AA48:AA49"/>
    <mergeCell ref="C52:C53"/>
    <mergeCell ref="F46:F47"/>
    <mergeCell ref="F48:F49"/>
    <mergeCell ref="F34:F35"/>
    <mergeCell ref="F38:F39"/>
    <mergeCell ref="F36:F37"/>
    <mergeCell ref="F44:F45"/>
    <mergeCell ref="F42:F43"/>
    <mergeCell ref="D46:D47"/>
    <mergeCell ref="D40:D41"/>
    <mergeCell ref="D42:D43"/>
    <mergeCell ref="D44:D45"/>
    <mergeCell ref="D34:D35"/>
    <mergeCell ref="D48:D49"/>
    <mergeCell ref="D50:D51"/>
    <mergeCell ref="C34:C35"/>
    <mergeCell ref="C36:C37"/>
    <mergeCell ref="C38:C39"/>
    <mergeCell ref="C40:C41"/>
    <mergeCell ref="C42:C43"/>
    <mergeCell ref="C44:C45"/>
    <mergeCell ref="D36:D37"/>
    <mergeCell ref="D38:D39"/>
    <mergeCell ref="C46:C47"/>
    <mergeCell ref="C48:C49"/>
    <mergeCell ref="C50:C51"/>
    <mergeCell ref="B13:G13"/>
    <mergeCell ref="B31:G31"/>
    <mergeCell ref="B99:J99"/>
    <mergeCell ref="B52:B53"/>
    <mergeCell ref="B9:F9"/>
    <mergeCell ref="B120:I120"/>
    <mergeCell ref="B34:B35"/>
    <mergeCell ref="B36:B37"/>
    <mergeCell ref="B38:B39"/>
    <mergeCell ref="B40:B41"/>
    <mergeCell ref="B42:B43"/>
    <mergeCell ref="B44:B45"/>
    <mergeCell ref="B46:B47"/>
    <mergeCell ref="B48:B49"/>
    <mergeCell ref="B50:B51"/>
    <mergeCell ref="G52:G53"/>
    <mergeCell ref="G50:G51"/>
    <mergeCell ref="G48:G49"/>
    <mergeCell ref="G46:G47"/>
    <mergeCell ref="G44:G45"/>
    <mergeCell ref="G42:G43"/>
    <mergeCell ref="G40:G41"/>
  </mergeCells>
  <conditionalFormatting sqref="B9 J9:M9">
    <cfRule type="expression" dxfId="1" priority="20">
      <formula>$E$106=#REF!</formula>
    </cfRule>
  </conditionalFormatting>
  <dataValidations count="1">
    <dataValidation operator="greaterThan" allowBlank="1" showInputMessage="1" showErrorMessage="1" sqref="E16:E25" xr:uid="{00000000-0002-0000-0700-000000000000}"/>
  </dataValidations>
  <pageMargins left="0.7" right="0.7" top="0.75" bottom="0.75" header="0.3" footer="0.3"/>
  <pageSetup paperSize="9" orientation="portrait" r:id="rId1"/>
  <headerFooter>
    <oddHeader>&amp;C&amp;"Calibri"&amp;8&amp;K737373KCOM Commercial in Confidence&amp;1#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59999389629810485"/>
  </sheetPr>
  <dimension ref="A1:N210"/>
  <sheetViews>
    <sheetView showZeros="0" zoomScaleNormal="100" zoomScaleSheetLayoutView="70" workbookViewId="0">
      <selection activeCell="F7" sqref="F7"/>
    </sheetView>
  </sheetViews>
  <sheetFormatPr defaultColWidth="9.140625" defaultRowHeight="15" x14ac:dyDescent="0.25"/>
  <cols>
    <col min="1" max="1" width="2.85546875" style="114" customWidth="1"/>
    <col min="2" max="2" width="10.85546875" style="49" customWidth="1"/>
    <col min="3" max="3" width="21.7109375" style="49" customWidth="1"/>
    <col min="4" max="4" width="20.140625" style="49" customWidth="1"/>
    <col min="5" max="5" width="37.140625" style="49" customWidth="1"/>
    <col min="6" max="6" width="12" style="49" customWidth="1"/>
    <col min="7" max="7" width="9.140625" style="49"/>
    <col min="8" max="15" width="9.140625" style="49" customWidth="1"/>
    <col min="16" max="16384" width="9.140625" style="49"/>
  </cols>
  <sheetData>
    <row r="1" spans="1:14" ht="16.5" x14ac:dyDescent="0.3">
      <c r="A1" s="115"/>
      <c r="B1" s="48"/>
      <c r="C1" s="48"/>
      <c r="D1" s="48"/>
    </row>
    <row r="2" spans="1:14" ht="42" x14ac:dyDescent="0.3">
      <c r="A2" s="115"/>
      <c r="B2" s="48"/>
      <c r="C2" s="50" t="s">
        <v>1</v>
      </c>
    </row>
    <row r="3" spans="1:14" ht="16.5" x14ac:dyDescent="0.3">
      <c r="A3" s="115"/>
      <c r="B3" s="48"/>
      <c r="C3" s="52" t="s">
        <v>173</v>
      </c>
    </row>
    <row r="4" spans="1:14" ht="16.5" x14ac:dyDescent="0.3">
      <c r="A4" s="115"/>
      <c r="B4" s="48"/>
      <c r="C4" s="48"/>
      <c r="D4" s="48"/>
    </row>
    <row r="5" spans="1:14" ht="16.5" x14ac:dyDescent="0.3">
      <c r="A5" s="115"/>
      <c r="B5" s="48"/>
      <c r="C5" s="48"/>
      <c r="D5" s="48"/>
    </row>
    <row r="6" spans="1:14" ht="16.5" x14ac:dyDescent="0.3">
      <c r="A6" s="115"/>
      <c r="B6" s="54" t="str">
        <f>CONCATENATE("Dear"," ",C95,",")</f>
        <v>Dear ,</v>
      </c>
      <c r="D6" s="56"/>
    </row>
    <row r="7" spans="1:14" ht="16.5" x14ac:dyDescent="0.3">
      <c r="A7" s="115"/>
      <c r="B7" s="55"/>
      <c r="D7" s="55"/>
    </row>
    <row r="8" spans="1:14" ht="75" customHeight="1" x14ac:dyDescent="0.3">
      <c r="A8" s="115"/>
      <c r="B8" s="305" t="s">
        <v>222</v>
      </c>
      <c r="C8" s="305"/>
      <c r="D8" s="305"/>
      <c r="E8" s="305"/>
    </row>
    <row r="9" spans="1:14" ht="16.5" x14ac:dyDescent="0.3">
      <c r="A9" s="115"/>
      <c r="B9" s="186"/>
      <c r="D9" s="186"/>
    </row>
    <row r="10" spans="1:14" ht="16.5" x14ac:dyDescent="0.3">
      <c r="A10" s="116"/>
      <c r="B10" s="48"/>
      <c r="C10" s="48"/>
      <c r="D10" s="181"/>
    </row>
    <row r="11" spans="1:14" ht="16.5" x14ac:dyDescent="0.3">
      <c r="A11" s="116"/>
      <c r="B11" s="48"/>
      <c r="C11" s="48"/>
      <c r="D11" s="48"/>
    </row>
    <row r="12" spans="1:14" ht="17.25" customHeight="1" x14ac:dyDescent="0.35">
      <c r="A12" s="116"/>
      <c r="B12" s="48"/>
      <c r="C12" s="302" t="s">
        <v>128</v>
      </c>
      <c r="D12" s="303"/>
      <c r="E12" s="304"/>
      <c r="L12" s="58"/>
    </row>
    <row r="13" spans="1:14" ht="3.75" customHeight="1" x14ac:dyDescent="0.35">
      <c r="A13" s="116"/>
      <c r="B13" s="48"/>
      <c r="C13" s="58"/>
      <c r="D13" s="58"/>
      <c r="E13" s="59"/>
    </row>
    <row r="14" spans="1:14" ht="38.25" customHeight="1" x14ac:dyDescent="0.3">
      <c r="A14" s="116"/>
      <c r="B14" s="133" t="s">
        <v>220</v>
      </c>
      <c r="C14" s="133" t="s">
        <v>129</v>
      </c>
      <c r="D14" s="124" t="s">
        <v>10</v>
      </c>
      <c r="E14" s="69" t="s">
        <v>186</v>
      </c>
    </row>
    <row r="15" spans="1:14" ht="16.5" x14ac:dyDescent="0.3">
      <c r="A15" s="116" t="str">
        <f>Analogue!BG63</f>
        <v/>
      </c>
      <c r="B15" s="112" t="str">
        <f>IF(A15="","",VLOOKUP(A15,Analogue!$C$39:$Q$48,1,FALSE))</f>
        <v/>
      </c>
      <c r="C15" s="61" t="str">
        <f>IF(A15="","",VLOOKUP(A15,Analogue!$C$20:$N$29,2,FALSE))</f>
        <v/>
      </c>
      <c r="D15" s="125" t="str">
        <f>IF(A15="","",VLOOKUP(A15,Analogue!$C$20:$N$29,5,FALSE))</f>
        <v/>
      </c>
      <c r="E15" s="142" t="str">
        <f>IF(A15="","",VLOOKUP(A15,Analogue!$C$39:$P$48,8,FALSE))</f>
        <v/>
      </c>
      <c r="K15" s="62"/>
      <c r="M15" s="63"/>
      <c r="N15" s="62"/>
    </row>
    <row r="16" spans="1:14" ht="16.5" x14ac:dyDescent="0.3">
      <c r="A16" s="116" t="str">
        <f>Analogue!BG64</f>
        <v/>
      </c>
      <c r="B16" s="112" t="str">
        <f>IF(A16="","",VLOOKUP(A16,Analogue!$C$39:$Q$48,1,FALSE))</f>
        <v/>
      </c>
      <c r="C16" s="61" t="str">
        <f>IF(A16="","",VLOOKUP(A16,Analogue!$C$20:$N$29,2,FALSE))</f>
        <v/>
      </c>
      <c r="D16" s="125" t="str">
        <f>IF(A16="","",VLOOKUP(A16,Analogue!$C$20:$N$29,5,FALSE))</f>
        <v/>
      </c>
      <c r="E16" s="142" t="str">
        <f>IF(A16="","",VLOOKUP(A16,Analogue!$C$39:$P$48,8,FALSE))</f>
        <v/>
      </c>
      <c r="K16" s="62"/>
      <c r="M16" s="63"/>
      <c r="N16" s="62"/>
    </row>
    <row r="17" spans="1:14" ht="16.5" x14ac:dyDescent="0.3">
      <c r="A17" s="116" t="str">
        <f>Analogue!BG65</f>
        <v/>
      </c>
      <c r="B17" s="112" t="str">
        <f>IF(A17="","",VLOOKUP(A17,Analogue!$C$39:$Q$48,1,FALSE))</f>
        <v/>
      </c>
      <c r="C17" s="61" t="str">
        <f>IF(A17="","",VLOOKUP(A17,Analogue!$C$20:$N$29,2,FALSE))</f>
        <v/>
      </c>
      <c r="D17" s="125" t="str">
        <f>IF(A17="","",VLOOKUP(A17,Analogue!$C$20:$N$29,5,FALSE))</f>
        <v/>
      </c>
      <c r="E17" s="142" t="str">
        <f>IF(A17="","",VLOOKUP(A17,Analogue!$C$39:$P$48,8,FALSE))</f>
        <v/>
      </c>
      <c r="K17" s="62"/>
      <c r="M17" s="63"/>
      <c r="N17" s="62"/>
    </row>
    <row r="18" spans="1:14" ht="16.5" x14ac:dyDescent="0.3">
      <c r="A18" s="116" t="str">
        <f>Analogue!BG66</f>
        <v/>
      </c>
      <c r="B18" s="112" t="str">
        <f>IF(A18="","",VLOOKUP(A18,Analogue!$C$39:$Q$48,1,FALSE))</f>
        <v/>
      </c>
      <c r="C18" s="61" t="str">
        <f>IF(A18="","",VLOOKUP(A18,Analogue!$C$20:$N$29,2,FALSE))</f>
        <v/>
      </c>
      <c r="D18" s="125" t="str">
        <f>IF(A18="","",VLOOKUP(A18,Analogue!$C$20:$N$29,5,FALSE))</f>
        <v/>
      </c>
      <c r="E18" s="142" t="str">
        <f>IF(A18="","",VLOOKUP(A18,Analogue!$C$39:$P$48,8,FALSE))</f>
        <v/>
      </c>
      <c r="K18" s="62"/>
      <c r="M18" s="63"/>
      <c r="N18" s="62"/>
    </row>
    <row r="19" spans="1:14" ht="16.5" x14ac:dyDescent="0.3">
      <c r="A19" s="116" t="str">
        <f>Analogue!BG67</f>
        <v/>
      </c>
      <c r="B19" s="112" t="str">
        <f>IF(A19="","",VLOOKUP(A19,Analogue!$C$39:$Q$48,1,FALSE))</f>
        <v/>
      </c>
      <c r="C19" s="61" t="str">
        <f>IF(A19="","",VLOOKUP(A19,Analogue!$C$20:$N$29,2,FALSE))</f>
        <v/>
      </c>
      <c r="D19" s="125" t="str">
        <f>IF(A19="","",VLOOKUP(A19,Analogue!$C$20:$N$29,5,FALSE))</f>
        <v/>
      </c>
      <c r="E19" s="142" t="str">
        <f>IF(A19="","",VLOOKUP(A19,Analogue!$C$39:$P$48,8,FALSE))</f>
        <v/>
      </c>
      <c r="K19" s="62"/>
      <c r="M19" s="63"/>
      <c r="N19" s="62"/>
    </row>
    <row r="20" spans="1:14" ht="16.5" x14ac:dyDescent="0.3">
      <c r="A20" s="116" t="str">
        <f>Analogue!BG68</f>
        <v/>
      </c>
      <c r="B20" s="112" t="str">
        <f>IF(A20="","",VLOOKUP(A20,Analogue!$C$39:$Q$48,1,FALSE))</f>
        <v/>
      </c>
      <c r="C20" s="61" t="str">
        <f>IF(A20="","",VLOOKUP(A20,Analogue!$C$20:$N$29,2,FALSE))</f>
        <v/>
      </c>
      <c r="D20" s="125" t="str">
        <f>IF(A20="","",VLOOKUP(A20,Analogue!$C$20:$N$29,5,FALSE))</f>
        <v/>
      </c>
      <c r="E20" s="142" t="str">
        <f>IF(A20="","",VLOOKUP(A20,Analogue!$C$39:$P$48,8,FALSE))</f>
        <v/>
      </c>
      <c r="K20" s="62"/>
      <c r="M20" s="63"/>
      <c r="N20" s="62"/>
    </row>
    <row r="21" spans="1:14" ht="16.5" x14ac:dyDescent="0.3">
      <c r="A21" s="116" t="str">
        <f>Analogue!BG69</f>
        <v/>
      </c>
      <c r="B21" s="112" t="str">
        <f>IF(A21="","",VLOOKUP(A21,Analogue!$C$39:$Q$48,1,FALSE))</f>
        <v/>
      </c>
      <c r="C21" s="61" t="str">
        <f>IF(A21="","",VLOOKUP(A21,Analogue!$C$20:$N$29,2,FALSE))</f>
        <v/>
      </c>
      <c r="D21" s="125" t="str">
        <f>IF(A21="","",VLOOKUP(A21,Analogue!$C$20:$N$29,5,FALSE))</f>
        <v/>
      </c>
      <c r="E21" s="142" t="str">
        <f>IF(A21="","",VLOOKUP(A21,Analogue!$C$39:$P$48,8,FALSE))</f>
        <v/>
      </c>
      <c r="K21" s="62"/>
      <c r="M21" s="63"/>
      <c r="N21" s="62"/>
    </row>
    <row r="22" spans="1:14" ht="16.5" x14ac:dyDescent="0.3">
      <c r="A22" s="116" t="str">
        <f>Analogue!BG70</f>
        <v/>
      </c>
      <c r="B22" s="112" t="str">
        <f>IF(A22="","",VLOOKUP(A22,Analogue!$C$39:$Q$48,1,FALSE))</f>
        <v/>
      </c>
      <c r="C22" s="61" t="str">
        <f>IF(A22="","",VLOOKUP(A22,Analogue!$C$20:$N$29,2,FALSE))</f>
        <v/>
      </c>
      <c r="D22" s="125" t="str">
        <f>IF(A22="","",VLOOKUP(A22,Analogue!$C$20:$N$29,5,FALSE))</f>
        <v/>
      </c>
      <c r="E22" s="142" t="str">
        <f>IF(A22="","",VLOOKUP(A22,Analogue!$C$39:$P$48,8,FALSE))</f>
        <v/>
      </c>
    </row>
    <row r="23" spans="1:14" ht="16.5" x14ac:dyDescent="0.3">
      <c r="A23" s="116" t="str">
        <f>Analogue!BG71</f>
        <v/>
      </c>
      <c r="B23" s="112" t="str">
        <f>IF(A23="","",VLOOKUP(A23,Analogue!$C$39:$Q$48,1,FALSE))</f>
        <v/>
      </c>
      <c r="C23" s="61" t="str">
        <f>IF(A23="","",VLOOKUP(A23,Analogue!$C$20:$N$29,2,FALSE))</f>
        <v/>
      </c>
      <c r="D23" s="125" t="str">
        <f>IF(A23="","",VLOOKUP(A23,Analogue!$C$20:$N$29,5,FALSE))</f>
        <v/>
      </c>
      <c r="E23" s="142" t="str">
        <f>IF(A23="","",VLOOKUP(A23,Analogue!$C$39:$P$48,8,FALSE))</f>
        <v/>
      </c>
    </row>
    <row r="24" spans="1:14" ht="16.5" x14ac:dyDescent="0.3">
      <c r="A24" s="116" t="str">
        <f>Analogue!BG72</f>
        <v/>
      </c>
      <c r="B24" s="112" t="str">
        <f>IF(A24="","",VLOOKUP(A24,Analogue!$C$39:$Q$48,1,FALSE))</f>
        <v/>
      </c>
      <c r="C24" s="61" t="str">
        <f>IF(A24="","",VLOOKUP(A24,Analogue!$C$20:$N$29,2,FALSE))</f>
        <v/>
      </c>
      <c r="D24" s="125" t="str">
        <f>IF(A24="","",VLOOKUP(A24,Analogue!$C$20:$N$29,5,FALSE))</f>
        <v/>
      </c>
      <c r="E24" s="142" t="str">
        <f>IF(A24="","",VLOOKUP(A24,Analogue!$C$39:$P$48,8,FALSE))</f>
        <v/>
      </c>
    </row>
    <row r="25" spans="1:14" ht="17.25" x14ac:dyDescent="0.35">
      <c r="A25" s="115"/>
      <c r="B25" s="48"/>
      <c r="C25" s="58"/>
      <c r="D25" s="58"/>
      <c r="F25" s="59"/>
      <c r="G25" s="59"/>
    </row>
    <row r="26" spans="1:14" x14ac:dyDescent="0.25">
      <c r="A26" s="117"/>
      <c r="B26" s="183"/>
      <c r="C26" s="67"/>
      <c r="D26" s="67"/>
      <c r="F26" s="59"/>
      <c r="G26" s="59"/>
    </row>
    <row r="27" spans="1:14" x14ac:dyDescent="0.25">
      <c r="C27" s="59"/>
      <c r="D27" s="59"/>
      <c r="F27" s="59"/>
      <c r="G27" s="59"/>
    </row>
    <row r="28" spans="1:14" ht="16.5" customHeight="1" x14ac:dyDescent="0.35">
      <c r="C28" s="302" t="s">
        <v>130</v>
      </c>
      <c r="D28" s="303"/>
      <c r="E28" s="304"/>
      <c r="F28" s="59"/>
      <c r="G28" s="59"/>
      <c r="H28" s="292"/>
      <c r="I28" s="292"/>
    </row>
    <row r="29" spans="1:14" ht="3.75" customHeight="1" x14ac:dyDescent="0.35">
      <c r="C29" s="59"/>
      <c r="D29" s="68"/>
      <c r="F29" s="59"/>
      <c r="G29" s="59"/>
      <c r="H29" s="183"/>
      <c r="I29" s="183"/>
    </row>
    <row r="30" spans="1:14" ht="30" customHeight="1" x14ac:dyDescent="0.25">
      <c r="B30" s="133" t="s">
        <v>220</v>
      </c>
      <c r="C30" s="133" t="s">
        <v>129</v>
      </c>
      <c r="D30" s="122" t="s">
        <v>78</v>
      </c>
      <c r="E30" s="143" t="s">
        <v>204</v>
      </c>
      <c r="H30" s="60"/>
      <c r="I30" s="60"/>
    </row>
    <row r="31" spans="1:14" ht="16.5" customHeight="1" x14ac:dyDescent="0.25">
      <c r="A31" s="168" t="str">
        <f>ISDN2!CH75</f>
        <v/>
      </c>
      <c r="B31" s="184" t="str">
        <f>IF(A31="","",VLOOKUP(A31,ISDN2!$C$40:$T$59,1,FALSE))</f>
        <v/>
      </c>
      <c r="C31" s="175" t="str">
        <f>IF(A31="","",VLOOKUP(A31,ISDN2!$C$20:$O$29,2,FALSE))</f>
        <v/>
      </c>
      <c r="D31" s="144" t="str">
        <f>IF(A31="","",VLOOKUP(A31,ISDN2!$B$40:$T$59,3,FALSE))</f>
        <v/>
      </c>
      <c r="E31" s="129" t="str">
        <f>IF(A31="","",VLOOKUP(A31,ISDN2!$C$40:$T$59,10,FALSE))</f>
        <v/>
      </c>
      <c r="H31" s="182"/>
      <c r="I31" s="182"/>
    </row>
    <row r="32" spans="1:14" ht="16.5" customHeight="1" x14ac:dyDescent="0.25">
      <c r="A32" s="168" t="str">
        <f>ISDN2!CH77</f>
        <v/>
      </c>
      <c r="B32" s="184" t="str">
        <f>IF(A32="","",VLOOKUP(A32,ISDN2!$C$40:$T$59,1,FALSE))</f>
        <v/>
      </c>
      <c r="C32" s="175" t="str">
        <f>IF(A32="","",VLOOKUP(A32,ISDN2!$B$20:$O$29,2,FALSE))</f>
        <v/>
      </c>
      <c r="D32" s="144" t="str">
        <f>IF(A32="","",VLOOKUP(A32,ISDN2!$B$40:$T$59,3,FALSE))</f>
        <v/>
      </c>
      <c r="E32" s="129" t="str">
        <f>IF(A32="","",VLOOKUP(A32,ISDN2!$C$40:$T$59,10,FALSE))</f>
        <v/>
      </c>
      <c r="H32" s="182"/>
      <c r="I32" s="182"/>
    </row>
    <row r="33" spans="1:9" ht="16.5" customHeight="1" x14ac:dyDescent="0.25">
      <c r="A33" s="168" t="str">
        <f>ISDN2!CH79</f>
        <v/>
      </c>
      <c r="B33" s="184" t="str">
        <f>IF(A33="","",VLOOKUP(A33,ISDN2!$C$40:$T$59,1,FALSE))</f>
        <v/>
      </c>
      <c r="C33" s="175" t="str">
        <f>IF(A33="","",VLOOKUP(A33,ISDN2!$B$20:$O$29,2,FALSE))</f>
        <v/>
      </c>
      <c r="D33" s="144" t="str">
        <f>IF(A33="","",VLOOKUP(A33,ISDN2!$B$40:$T$59,3,FALSE))</f>
        <v/>
      </c>
      <c r="E33" s="129" t="str">
        <f>IF(A33="","",VLOOKUP(A33,ISDN2!$C$40:$T$59,10,FALSE))</f>
        <v/>
      </c>
      <c r="H33" s="182"/>
      <c r="I33" s="182"/>
    </row>
    <row r="34" spans="1:9" ht="16.5" customHeight="1" x14ac:dyDescent="0.25">
      <c r="A34" s="168" t="str">
        <f>ISDN2!CH81</f>
        <v/>
      </c>
      <c r="B34" s="184" t="str">
        <f>IF(A34="","",VLOOKUP(A34,ISDN2!$C$40:$T$59,1,FALSE))</f>
        <v/>
      </c>
      <c r="C34" s="175" t="str">
        <f>IF(A34="","",VLOOKUP(A34,ISDN2!$B$20:$O$29,2,FALSE))</f>
        <v/>
      </c>
      <c r="D34" s="144" t="str">
        <f>IF(A34="","",VLOOKUP(A34,ISDN2!$B$40:$T$59,3,FALSE))</f>
        <v/>
      </c>
      <c r="E34" s="129" t="str">
        <f>IF(A34="","",VLOOKUP(A34,ISDN2!$C$40:$T$59,10,FALSE))</f>
        <v/>
      </c>
      <c r="H34" s="182"/>
      <c r="I34" s="182"/>
    </row>
    <row r="35" spans="1:9" ht="16.5" customHeight="1" x14ac:dyDescent="0.25">
      <c r="A35" s="168" t="str">
        <f>ISDN2!CH83</f>
        <v/>
      </c>
      <c r="B35" s="184" t="str">
        <f>IF(A35="","",VLOOKUP(A35,ISDN2!$C$40:$T$59,1,FALSE))</f>
        <v/>
      </c>
      <c r="C35" s="175" t="str">
        <f>IF(A35="","",VLOOKUP(A35,ISDN2!$B$20:$O$29,2,FALSE))</f>
        <v/>
      </c>
      <c r="D35" s="144" t="str">
        <f>IF(A35="","",VLOOKUP(A35,ISDN2!$B$40:$T$59,3,FALSE))</f>
        <v/>
      </c>
      <c r="E35" s="129" t="str">
        <f>IF(A35="","",VLOOKUP(A35,ISDN2!$C$40:$T$59,10,FALSE))</f>
        <v/>
      </c>
      <c r="H35" s="182"/>
      <c r="I35" s="182"/>
    </row>
    <row r="36" spans="1:9" ht="16.5" customHeight="1" x14ac:dyDescent="0.25">
      <c r="A36" s="168" t="str">
        <f>ISDN2!CH85</f>
        <v/>
      </c>
      <c r="B36" s="184" t="str">
        <f>IF(A36="","",VLOOKUP(A36,ISDN2!$C$40:$T$59,1,FALSE))</f>
        <v/>
      </c>
      <c r="C36" s="175" t="str">
        <f>IF(A36="","",VLOOKUP(A36,ISDN2!$B$20:$O$29,2,FALSE))</f>
        <v/>
      </c>
      <c r="D36" s="144" t="str">
        <f>IF(A36="","",VLOOKUP(A36,ISDN2!$B$40:$T$59,3,FALSE))</f>
        <v/>
      </c>
      <c r="E36" s="129" t="str">
        <f>IF(A36="","",VLOOKUP(A36,ISDN2!$C$40:$T$59,10,FALSE))</f>
        <v/>
      </c>
      <c r="H36" s="182"/>
      <c r="I36" s="182"/>
    </row>
    <row r="37" spans="1:9" ht="16.5" customHeight="1" x14ac:dyDescent="0.25">
      <c r="A37" s="168" t="str">
        <f>ISDN2!CH87</f>
        <v/>
      </c>
      <c r="B37" s="184" t="str">
        <f>IF(A37="","",VLOOKUP(A37,ISDN2!$C$40:$T$59,1,FALSE))</f>
        <v/>
      </c>
      <c r="C37" s="175" t="str">
        <f>IF(A37="","",VLOOKUP(A37,ISDN2!$B$20:$O$29,2,FALSE))</f>
        <v/>
      </c>
      <c r="D37" s="144" t="str">
        <f>IF(A37="","",VLOOKUP(A37,ISDN2!$B$40:$T$59,3,FALSE))</f>
        <v/>
      </c>
      <c r="E37" s="129" t="str">
        <f>IF(A37="","",VLOOKUP(A37,ISDN2!$C$40:$T$59,10,FALSE))</f>
        <v/>
      </c>
      <c r="H37" s="182"/>
      <c r="I37" s="182"/>
    </row>
    <row r="38" spans="1:9" ht="16.5" customHeight="1" x14ac:dyDescent="0.25">
      <c r="A38" s="168" t="str">
        <f>ISDN2!CH89</f>
        <v/>
      </c>
      <c r="B38" s="184" t="str">
        <f>IF(A38="","",VLOOKUP(A38,ISDN2!$C$40:$T$59,1,FALSE))</f>
        <v/>
      </c>
      <c r="C38" s="175" t="str">
        <f>IF(A38="","",VLOOKUP(A38,ISDN2!$B$20:$O$29,2,FALSE))</f>
        <v/>
      </c>
      <c r="D38" s="144" t="str">
        <f>IF(A38="","",VLOOKUP(A38,ISDN2!$B$40:$T$59,3,FALSE))</f>
        <v/>
      </c>
      <c r="E38" s="129" t="str">
        <f>IF(A38="","",VLOOKUP(A38,ISDN2!$C$40:$T$59,10,FALSE))</f>
        <v/>
      </c>
      <c r="H38" s="182"/>
      <c r="I38" s="182"/>
    </row>
    <row r="39" spans="1:9" ht="16.5" customHeight="1" x14ac:dyDescent="0.25">
      <c r="A39" s="168" t="str">
        <f>ISDN2!CH91</f>
        <v/>
      </c>
      <c r="B39" s="184" t="str">
        <f>IF(A39="","",VLOOKUP(A39,ISDN2!$C$40:$T$59,1,FALSE))</f>
        <v/>
      </c>
      <c r="C39" s="175" t="str">
        <f>IF(A39="","",VLOOKUP(A39,ISDN2!$B$20:$O$29,2,FALSE))</f>
        <v/>
      </c>
      <c r="D39" s="144" t="str">
        <f>IF(A39="","",VLOOKUP(A39,ISDN2!$B$40:$T$59,3,FALSE))</f>
        <v/>
      </c>
      <c r="E39" s="129" t="str">
        <f>IF(A39="","",VLOOKUP(A39,ISDN2!$C$40:$T$59,10,FALSE))</f>
        <v/>
      </c>
      <c r="H39" s="182"/>
      <c r="I39" s="182"/>
    </row>
    <row r="40" spans="1:9" ht="16.5" customHeight="1" x14ac:dyDescent="0.25">
      <c r="A40" s="168" t="str">
        <f>ISDN2!CH93</f>
        <v/>
      </c>
      <c r="B40" s="184" t="str">
        <f>IF(A40="","",VLOOKUP(A40,ISDN2!$C$40:$T$59,1,FALSE))</f>
        <v/>
      </c>
      <c r="C40" s="132" t="str">
        <f>IF(A40="","",VLOOKUP(A40,ISDN2!$B$20:$O$29,2,FALSE))</f>
        <v/>
      </c>
      <c r="D40" s="123" t="str">
        <f>IF(A40="","",VLOOKUP(A40,ISDN2!$B$40:$T$59,3,FALSE))</f>
        <v/>
      </c>
      <c r="E40" s="129" t="str">
        <f>IF(A40="","",VLOOKUP(A40,ISDN2!$C$40:$T$59,10,FALSE))</f>
        <v/>
      </c>
      <c r="H40" s="182"/>
      <c r="I40" s="182"/>
    </row>
    <row r="41" spans="1:9" x14ac:dyDescent="0.25">
      <c r="C41" s="59"/>
      <c r="D41" s="59"/>
      <c r="F41" s="59"/>
      <c r="G41" s="59"/>
    </row>
    <row r="42" spans="1:9" x14ac:dyDescent="0.25">
      <c r="C42" s="59"/>
      <c r="D42" s="59"/>
      <c r="F42" s="59"/>
      <c r="G42" s="59"/>
    </row>
    <row r="43" spans="1:9" x14ac:dyDescent="0.25">
      <c r="C43" s="59"/>
      <c r="D43" s="59"/>
      <c r="F43" s="59"/>
      <c r="G43" s="59"/>
    </row>
    <row r="44" spans="1:9" ht="15" customHeight="1" x14ac:dyDescent="0.25">
      <c r="C44" s="281" t="s">
        <v>131</v>
      </c>
      <c r="D44" s="282"/>
      <c r="E44" s="283"/>
      <c r="F44" s="59"/>
      <c r="G44" s="59"/>
    </row>
    <row r="45" spans="1:9" ht="3.75" customHeight="1" x14ac:dyDescent="0.35">
      <c r="C45" s="68"/>
      <c r="D45" s="68"/>
      <c r="F45" s="59"/>
      <c r="G45" s="59"/>
    </row>
    <row r="46" spans="1:9" ht="30" customHeight="1" x14ac:dyDescent="0.25">
      <c r="B46" s="133" t="s">
        <v>220</v>
      </c>
      <c r="C46" s="133" t="s">
        <v>129</v>
      </c>
      <c r="D46" s="124" t="s">
        <v>10</v>
      </c>
      <c r="E46" s="143" t="s">
        <v>204</v>
      </c>
    </row>
    <row r="47" spans="1:9" ht="16.5" x14ac:dyDescent="0.35">
      <c r="A47" s="168" t="str">
        <f>ISDN30!BN64</f>
        <v/>
      </c>
      <c r="B47" s="79" t="str">
        <f>IF(A47="","",VLOOKUP(A47,ISDN30!B28:O28,1,FALSE))</f>
        <v/>
      </c>
      <c r="C47" s="79" t="str">
        <f>IF(A47="","",VLOOKUP(A47,ISDN30!B20:K20,2,FALSE))</f>
        <v/>
      </c>
      <c r="D47" s="126" t="str">
        <f>IF(A47="","",VLOOKUP(A47,ISDN30!B28:O28,2,FALSE))</f>
        <v/>
      </c>
      <c r="E47" s="145" t="str">
        <f>IF(A47="","",IF(ISDN30!L28="","",ISDN30!L28))</f>
        <v/>
      </c>
    </row>
    <row r="48" spans="1:9" x14ac:dyDescent="0.25">
      <c r="C48" s="59"/>
      <c r="D48" s="59"/>
      <c r="E48" s="59"/>
    </row>
    <row r="49" spans="1:6" x14ac:dyDescent="0.25">
      <c r="C49" s="59"/>
      <c r="D49" s="59"/>
      <c r="E49" s="59"/>
    </row>
    <row r="50" spans="1:6" x14ac:dyDescent="0.25">
      <c r="C50" s="59"/>
      <c r="D50" s="59"/>
      <c r="E50" s="59"/>
    </row>
    <row r="51" spans="1:6" ht="16.5" customHeight="1" x14ac:dyDescent="0.25">
      <c r="C51" s="281" t="s">
        <v>161</v>
      </c>
      <c r="D51" s="282"/>
      <c r="E51" s="283"/>
    </row>
    <row r="52" spans="1:6" ht="3.75" customHeight="1" x14ac:dyDescent="0.35">
      <c r="C52" s="68"/>
      <c r="D52" s="68"/>
      <c r="E52" s="68"/>
      <c r="F52" s="59"/>
    </row>
    <row r="53" spans="1:6" ht="30" customHeight="1" x14ac:dyDescent="0.25">
      <c r="B53" s="133" t="s">
        <v>220</v>
      </c>
      <c r="C53" s="172" t="s">
        <v>129</v>
      </c>
      <c r="D53" s="128" t="s">
        <v>76</v>
      </c>
      <c r="E53" s="69" t="s">
        <v>221</v>
      </c>
    </row>
    <row r="54" spans="1:6" s="89" customFormat="1" ht="17.25" customHeight="1" x14ac:dyDescent="0.25">
      <c r="A54" s="169" t="str">
        <f>ADSL!CJ50</f>
        <v/>
      </c>
      <c r="B54" s="112" t="str">
        <f>IF(A54="","",VLOOKUP(A54,ADSL!$C$41:$Q$50,1,FALSE))</f>
        <v/>
      </c>
      <c r="C54" s="171" t="str">
        <f>IF(A54="","",VLOOKUP(A54,ADSL!$C$18:$Q$27,2,FALSE))</f>
        <v/>
      </c>
      <c r="D54" s="184" t="str">
        <f>IF(A54="","",VLOOKUP(A54,ADSL!C18:Q27,6,FALSE))</f>
        <v/>
      </c>
      <c r="E54" s="170" t="str">
        <f>IF(A54="","",VLOOKUP(A54,ADSL!$C$41:$Q$50,12,FALSE))</f>
        <v/>
      </c>
    </row>
    <row r="55" spans="1:6" s="89" customFormat="1" ht="17.25" customHeight="1" x14ac:dyDescent="0.25">
      <c r="A55" s="169" t="str">
        <f>ADSL!CJ51</f>
        <v/>
      </c>
      <c r="B55" s="112" t="str">
        <f>IF(A55="","",VLOOKUP(A55,ADSL!$C$41:$Q$50,1,FALSE))</f>
        <v/>
      </c>
      <c r="C55" s="171" t="str">
        <f>IF(A55="","",VLOOKUP(A55,ADSL!$C$18:$Q$27,2,FALSE))</f>
        <v/>
      </c>
      <c r="D55" s="184" t="str">
        <f>IF(A55="","",VLOOKUP(A55,ADSL!C19:Q28,6,FALSE))</f>
        <v/>
      </c>
      <c r="E55" s="170" t="str">
        <f>IF(A55="","",VLOOKUP(A55,ADSL!$C$41:$Q$50,12,FALSE))</f>
        <v/>
      </c>
    </row>
    <row r="56" spans="1:6" s="89" customFormat="1" ht="17.25" customHeight="1" x14ac:dyDescent="0.25">
      <c r="A56" s="169" t="str">
        <f>ADSL!CJ52</f>
        <v/>
      </c>
      <c r="B56" s="112" t="str">
        <f>IF(A56="","",VLOOKUP(A56,ADSL!$C$41:$Q$50,1,FALSE))</f>
        <v/>
      </c>
      <c r="C56" s="171" t="str">
        <f>IF(A56="","",VLOOKUP(A56,ADSL!$C$18:$Q$27,2,FALSE))</f>
        <v/>
      </c>
      <c r="D56" s="184" t="str">
        <f>IF(A56="","",VLOOKUP(A56,ADSL!C20:Q29,6,FALSE))</f>
        <v/>
      </c>
      <c r="E56" s="170" t="str">
        <f>IF(A56="","",VLOOKUP(A56,ADSL!$C$41:$Q$50,12,FALSE))</f>
        <v/>
      </c>
    </row>
    <row r="57" spans="1:6" s="89" customFormat="1" ht="17.25" customHeight="1" x14ac:dyDescent="0.25">
      <c r="A57" s="169" t="str">
        <f>ADSL!CJ53</f>
        <v/>
      </c>
      <c r="B57" s="112" t="str">
        <f>IF(A57="","",VLOOKUP(A57,ADSL!$C$41:$Q$50,1,FALSE))</f>
        <v/>
      </c>
      <c r="C57" s="171" t="str">
        <f>IF(A57="","",VLOOKUP(A57,ADSL!$C$18:$Q$27,2,FALSE))</f>
        <v/>
      </c>
      <c r="D57" s="184" t="str">
        <f>IF(A57="","",VLOOKUP(A57,ADSL!C21:Q30,6,FALSE))</f>
        <v/>
      </c>
      <c r="E57" s="170" t="str">
        <f>IF(A57="","",VLOOKUP(A57,ADSL!$C$41:$Q$50,12,FALSE))</f>
        <v/>
      </c>
    </row>
    <row r="58" spans="1:6" s="89" customFormat="1" ht="17.25" customHeight="1" x14ac:dyDescent="0.25">
      <c r="A58" s="169" t="str">
        <f>ADSL!CJ54</f>
        <v/>
      </c>
      <c r="B58" s="112" t="str">
        <f>IF(A58="","",VLOOKUP(A58,ADSL!$C$41:$Q$50,1,FALSE))</f>
        <v/>
      </c>
      <c r="C58" s="171" t="str">
        <f>IF(A58="","",VLOOKUP(A58,ADSL!$C$18:$Q$27,2,FALSE))</f>
        <v/>
      </c>
      <c r="D58" s="184" t="str">
        <f>IF(A58="","",VLOOKUP(A58,ADSL!C22:Q31,6,FALSE))</f>
        <v/>
      </c>
      <c r="E58" s="170" t="str">
        <f>IF(A58="","",VLOOKUP(A58,ADSL!$C$41:$Q$50,12,FALSE))</f>
        <v/>
      </c>
    </row>
    <row r="59" spans="1:6" s="89" customFormat="1" ht="17.25" customHeight="1" x14ac:dyDescent="0.25">
      <c r="A59" s="169" t="str">
        <f>ADSL!CJ55</f>
        <v/>
      </c>
      <c r="B59" s="112" t="str">
        <f>IF(A59="","",VLOOKUP(A59,ADSL!$C$41:$Q$50,1,FALSE))</f>
        <v/>
      </c>
      <c r="C59" s="171" t="str">
        <f>IF(A59="","",VLOOKUP(A59,ADSL!$C$18:$Q$27,2,FALSE))</f>
        <v/>
      </c>
      <c r="D59" s="184" t="str">
        <f>IF(A59="","",VLOOKUP(A59,ADSL!C23:Q32,6,FALSE))</f>
        <v/>
      </c>
      <c r="E59" s="170" t="str">
        <f>IF(A59="","",VLOOKUP(A59,ADSL!$C$41:$Q$50,12,FALSE))</f>
        <v/>
      </c>
    </row>
    <row r="60" spans="1:6" s="89" customFormat="1" ht="17.25" customHeight="1" x14ac:dyDescent="0.25">
      <c r="A60" s="169" t="str">
        <f>ADSL!CJ56</f>
        <v/>
      </c>
      <c r="B60" s="112" t="str">
        <f>IF(A60="","",VLOOKUP(A60,ADSL!$C$41:$Q$50,1,FALSE))</f>
        <v/>
      </c>
      <c r="C60" s="171" t="str">
        <f>IF(A60="","",VLOOKUP(A60,ADSL!$C$18:$Q$27,2,FALSE))</f>
        <v/>
      </c>
      <c r="D60" s="184" t="str">
        <f>IF(A60="","",VLOOKUP(A60,ADSL!C24:Q33,6,FALSE))</f>
        <v/>
      </c>
      <c r="E60" s="170" t="str">
        <f>IF(A60="","",VLOOKUP(A60,ADSL!$C$41:$Q$50,12,FALSE))</f>
        <v/>
      </c>
    </row>
    <row r="61" spans="1:6" s="89" customFormat="1" ht="17.25" customHeight="1" x14ac:dyDescent="0.25">
      <c r="A61" s="169" t="str">
        <f>ADSL!CJ57</f>
        <v/>
      </c>
      <c r="B61" s="112" t="str">
        <f>IF(A61="","",VLOOKUP(A61,ADSL!$C$41:$Q$50,1,FALSE))</f>
        <v/>
      </c>
      <c r="C61" s="171" t="str">
        <f>IF(A61="","",VLOOKUP(A61,ADSL!$C$18:$Q$27,2,FALSE))</f>
        <v/>
      </c>
      <c r="D61" s="184" t="str">
        <f>IF(A61="","",VLOOKUP(A61,ADSL!C25:Q34,6,FALSE))</f>
        <v/>
      </c>
      <c r="E61" s="170" t="str">
        <f>IF(A61="","",VLOOKUP(A61,ADSL!$C$41:$Q$50,12,FALSE))</f>
        <v/>
      </c>
    </row>
    <row r="62" spans="1:6" s="89" customFormat="1" ht="17.25" customHeight="1" x14ac:dyDescent="0.25">
      <c r="A62" s="169" t="str">
        <f>ADSL!CJ58</f>
        <v/>
      </c>
      <c r="B62" s="112" t="str">
        <f>IF(A62="","",VLOOKUP(A62,ADSL!$C$41:$Q$50,1,FALSE))</f>
        <v/>
      </c>
      <c r="C62" s="171" t="str">
        <f>IF(A62="","",VLOOKUP(A62,ADSL!$C$18:$Q$27,2,FALSE))</f>
        <v/>
      </c>
      <c r="D62" s="184" t="str">
        <f>IF(A62="","",VLOOKUP(A62,ADSL!C26:Q35,6,FALSE))</f>
        <v/>
      </c>
      <c r="E62" s="170" t="str">
        <f>IF(A62="","",VLOOKUP(A62,ADSL!$C$41:$Q$50,12,FALSE))</f>
        <v/>
      </c>
    </row>
    <row r="63" spans="1:6" s="89" customFormat="1" ht="17.25" customHeight="1" x14ac:dyDescent="0.25">
      <c r="A63" s="169" t="str">
        <f>ADSL!CJ59</f>
        <v/>
      </c>
      <c r="B63" s="112" t="str">
        <f>IF(A63="","",VLOOKUP(A63,ADSL!$C$41:$Q$50,1,FALSE))</f>
        <v/>
      </c>
      <c r="C63" s="171" t="str">
        <f>IF(A63="","",VLOOKUP(A63,ADSL!$C$18:$Q$27,2,FALSE))</f>
        <v/>
      </c>
      <c r="D63" s="184" t="str">
        <f>IF(A63="","",VLOOKUP(A63,ADSL!C27:Q36,6,FALSE))</f>
        <v/>
      </c>
      <c r="E63" s="170" t="str">
        <f>IF(A63="","",VLOOKUP(A63,ADSL!$C$41:$Q$50,12,FALSE))</f>
        <v/>
      </c>
    </row>
    <row r="64" spans="1:6" s="89" customFormat="1" ht="17.25" customHeight="1" x14ac:dyDescent="0.25">
      <c r="A64" s="118"/>
      <c r="B64" s="139"/>
      <c r="C64" s="140"/>
      <c r="D64" s="90"/>
      <c r="E64" s="141"/>
    </row>
    <row r="65" spans="2:5" ht="7.5" customHeight="1" x14ac:dyDescent="0.35">
      <c r="C65" s="68"/>
      <c r="D65" s="68"/>
      <c r="E65" s="59"/>
    </row>
    <row r="66" spans="2:5" ht="15" customHeight="1" x14ac:dyDescent="0.25">
      <c r="B66" s="285" t="s">
        <v>223</v>
      </c>
      <c r="C66" s="285"/>
      <c r="D66" s="285"/>
      <c r="E66" s="285"/>
    </row>
    <row r="67" spans="2:5" x14ac:dyDescent="0.25">
      <c r="B67" s="285"/>
      <c r="C67" s="285"/>
      <c r="D67" s="285"/>
      <c r="E67" s="285"/>
    </row>
    <row r="68" spans="2:5" x14ac:dyDescent="0.25">
      <c r="B68" s="285"/>
      <c r="C68" s="285"/>
      <c r="D68" s="285"/>
      <c r="E68" s="285"/>
    </row>
    <row r="69" spans="2:5" x14ac:dyDescent="0.25">
      <c r="B69" s="285"/>
      <c r="C69" s="285"/>
      <c r="D69" s="285"/>
      <c r="E69" s="285"/>
    </row>
    <row r="71" spans="2:5" ht="16.5" x14ac:dyDescent="0.3">
      <c r="B71" s="95" t="s">
        <v>73</v>
      </c>
      <c r="D71" s="96"/>
    </row>
    <row r="72" spans="2:5" ht="16.5" x14ac:dyDescent="0.3">
      <c r="B72" s="99" t="s">
        <v>133</v>
      </c>
      <c r="D72" s="96"/>
    </row>
    <row r="73" spans="2:5" ht="16.5" x14ac:dyDescent="0.3">
      <c r="C73" s="96"/>
      <c r="D73" s="96"/>
    </row>
    <row r="74" spans="2:5" ht="16.5" x14ac:dyDescent="0.3">
      <c r="C74" s="96"/>
      <c r="D74" s="96"/>
    </row>
    <row r="75" spans="2:5" ht="16.5" x14ac:dyDescent="0.3">
      <c r="C75" s="96"/>
      <c r="D75" s="96"/>
    </row>
    <row r="76" spans="2:5" ht="16.5" x14ac:dyDescent="0.3">
      <c r="C76" s="96"/>
      <c r="D76" s="96"/>
    </row>
    <row r="90" spans="2:3" hidden="1" x14ac:dyDescent="0.25"/>
    <row r="91" spans="2:3" hidden="1" x14ac:dyDescent="0.25">
      <c r="B91" s="101" t="s">
        <v>135</v>
      </c>
      <c r="C91" s="102">
        <f>IF(Analogue!D12="",0,Analogue!D12)</f>
        <v>0</v>
      </c>
    </row>
    <row r="92" spans="2:3" hidden="1" x14ac:dyDescent="0.25">
      <c r="B92" s="101" t="s">
        <v>136</v>
      </c>
      <c r="C92" s="135">
        <f>IF(ISDN2!D12="",0,ISDN2!D12)</f>
        <v>0</v>
      </c>
    </row>
    <row r="93" spans="2:3" hidden="1" x14ac:dyDescent="0.25">
      <c r="B93" s="101" t="s">
        <v>137</v>
      </c>
      <c r="C93" s="102">
        <f>IF(ISDN30!D12="",0,ISDN30!D12)</f>
        <v>0</v>
      </c>
    </row>
    <row r="94" spans="2:3" hidden="1" x14ac:dyDescent="0.25">
      <c r="B94" s="101" t="s">
        <v>138</v>
      </c>
      <c r="C94" s="102" t="str">
        <f>IF(ADSL!E11="","",ADSL!E11)</f>
        <v/>
      </c>
    </row>
    <row r="95" spans="2:3" hidden="1" x14ac:dyDescent="0.25">
      <c r="C95" s="102" t="str">
        <f>IF(AND(C91=0,C92=0,C93=0,C94=0),"",IF(AND(C91=0,C92=0,C93=0),C94,IF(AND(C91=0,C92=0),C93,IF(C91=0,C92,C91))))</f>
        <v/>
      </c>
    </row>
    <row r="198" spans="1:4" x14ac:dyDescent="0.25">
      <c r="C198" s="301" t="s">
        <v>106</v>
      </c>
      <c r="D198" s="301"/>
    </row>
    <row r="199" spans="1:4" x14ac:dyDescent="0.25">
      <c r="C199" s="301"/>
      <c r="D199" s="301"/>
    </row>
    <row r="200" spans="1:4" x14ac:dyDescent="0.25">
      <c r="C200" s="301"/>
      <c r="D200" s="301"/>
    </row>
    <row r="201" spans="1:4" ht="16.5" x14ac:dyDescent="0.3">
      <c r="C201" s="48"/>
      <c r="D201" s="100"/>
    </row>
    <row r="202" spans="1:4" x14ac:dyDescent="0.25">
      <c r="C202" s="293" t="s">
        <v>105</v>
      </c>
      <c r="D202" s="293"/>
    </row>
    <row r="203" spans="1:4" x14ac:dyDescent="0.25">
      <c r="C203" s="293"/>
      <c r="D203" s="293"/>
    </row>
    <row r="204" spans="1:4" x14ac:dyDescent="0.25">
      <c r="C204" s="293"/>
      <c r="D204" s="293"/>
    </row>
    <row r="207" spans="1:4" x14ac:dyDescent="0.25">
      <c r="A207" s="114" t="s">
        <v>135</v>
      </c>
      <c r="C207" s="62" t="e">
        <f>(SUM(#REF!))+#REF!+SUM(#REF!)</f>
        <v>#REF!</v>
      </c>
      <c r="D207" s="101" t="s">
        <v>135</v>
      </c>
    </row>
    <row r="208" spans="1:4" x14ac:dyDescent="0.25">
      <c r="A208" s="114" t="s">
        <v>136</v>
      </c>
      <c r="C208" s="62" t="e">
        <f>SUM(#REF!)+SUM(#REF!)</f>
        <v>#REF!</v>
      </c>
      <c r="D208" s="101" t="s">
        <v>136</v>
      </c>
    </row>
    <row r="209" spans="1:4" x14ac:dyDescent="0.25">
      <c r="A209" s="114" t="s">
        <v>137</v>
      </c>
      <c r="C209" s="62" t="e">
        <f>SUM(#REF!)+SUM(#REF!)</f>
        <v>#REF!</v>
      </c>
      <c r="D209" s="101" t="s">
        <v>137</v>
      </c>
    </row>
    <row r="210" spans="1:4" x14ac:dyDescent="0.25">
      <c r="A210" s="114" t="s">
        <v>138</v>
      </c>
      <c r="C210" s="104" t="e">
        <f>SUM(#REF!)+SUM(#REF!)</f>
        <v>#REF!</v>
      </c>
      <c r="D210" s="101" t="s">
        <v>138</v>
      </c>
    </row>
  </sheetData>
  <sheetProtection sheet="1" objects="1" scenarios="1" deleteRows="0"/>
  <mergeCells count="9">
    <mergeCell ref="H28:I28"/>
    <mergeCell ref="C28:E28"/>
    <mergeCell ref="C12:E12"/>
    <mergeCell ref="B8:E8"/>
    <mergeCell ref="C198:D200"/>
    <mergeCell ref="C202:D204"/>
    <mergeCell ref="B66:E69"/>
    <mergeCell ref="C44:E44"/>
    <mergeCell ref="C51:E51"/>
  </mergeCells>
  <dataValidations count="1">
    <dataValidation operator="greaterThan" allowBlank="1" showInputMessage="1" showErrorMessage="1" sqref="D15:D24" xr:uid="{00000000-0002-0000-0800-000000000000}"/>
  </dataValidations>
  <pageMargins left="0.7" right="0.7" top="0.75" bottom="0.75" header="0.3" footer="0.3"/>
  <pageSetup paperSize="9" scale="43" orientation="portrait" r:id="rId1"/>
  <headerFooter>
    <oddHeader>&amp;C&amp;"Calibri"&amp;8&amp;K737373KCOM Commercial in Confidence&amp;1#</oddHeader>
  </headerFooter>
  <rowBreaks count="1" manualBreakCount="1">
    <brk id="4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sheetPr>
  <dimension ref="A1:X275"/>
  <sheetViews>
    <sheetView showZeros="0" zoomScale="70" zoomScaleNormal="70" workbookViewId="0">
      <selection activeCell="F6" sqref="F6"/>
    </sheetView>
  </sheetViews>
  <sheetFormatPr defaultColWidth="9.140625" defaultRowHeight="15" x14ac:dyDescent="0.25"/>
  <cols>
    <col min="1" max="1" width="3.7109375" style="49" customWidth="1"/>
    <col min="2" max="2" width="10.5703125" style="49" customWidth="1"/>
    <col min="3" max="3" width="21.7109375" style="49" customWidth="1"/>
    <col min="4" max="4" width="24.85546875" style="49" customWidth="1"/>
    <col min="5" max="5" width="14.7109375" style="49" bestFit="1" customWidth="1"/>
    <col min="6" max="6" width="13.85546875" style="49" customWidth="1"/>
    <col min="7" max="7" width="24.5703125" style="49" customWidth="1"/>
    <col min="8" max="8" width="29.5703125" style="49" customWidth="1"/>
    <col min="9" max="9" width="28.7109375" style="102" customWidth="1"/>
    <col min="10" max="10" width="16.140625" style="49" customWidth="1"/>
    <col min="11" max="11" width="17.42578125" style="49" customWidth="1"/>
    <col min="12" max="12" width="17.85546875" style="49" customWidth="1"/>
    <col min="13" max="13" width="18" style="49" customWidth="1"/>
    <col min="14" max="14" width="45.140625" style="49" customWidth="1"/>
    <col min="15" max="15" width="16.7109375" style="49" customWidth="1"/>
    <col min="16" max="16" width="18" style="49" customWidth="1"/>
    <col min="17" max="17" width="45.140625" style="49" customWidth="1"/>
    <col min="18" max="25" width="9.140625" style="49" customWidth="1"/>
    <col min="26" max="16384" width="9.140625" style="49"/>
  </cols>
  <sheetData>
    <row r="1" spans="1:22" ht="16.5" x14ac:dyDescent="0.3">
      <c r="A1" s="48"/>
      <c r="B1" s="48"/>
      <c r="C1" s="48"/>
      <c r="D1" s="48"/>
      <c r="E1" s="48"/>
      <c r="F1" s="48"/>
      <c r="G1" s="48"/>
      <c r="H1" s="48"/>
      <c r="I1" s="156"/>
      <c r="J1" s="48"/>
      <c r="K1" s="48"/>
      <c r="L1" s="48"/>
      <c r="M1" s="48"/>
      <c r="N1" s="48"/>
      <c r="O1" s="48"/>
      <c r="P1" s="48"/>
    </row>
    <row r="2" spans="1:22" ht="42" x14ac:dyDescent="0.3">
      <c r="A2" s="48"/>
      <c r="B2" s="48"/>
      <c r="D2" s="50" t="s">
        <v>1</v>
      </c>
      <c r="E2" s="51"/>
      <c r="F2" s="51"/>
      <c r="G2" s="51"/>
      <c r="H2" s="51"/>
      <c r="I2" s="156"/>
      <c r="J2" s="51"/>
      <c r="K2" s="51"/>
      <c r="L2" s="51"/>
      <c r="M2" s="51"/>
      <c r="N2" s="319"/>
      <c r="O2" s="319"/>
      <c r="P2" s="48"/>
    </row>
    <row r="3" spans="1:22" ht="16.5" x14ac:dyDescent="0.3">
      <c r="A3" s="48"/>
      <c r="B3" s="48"/>
      <c r="D3" s="52" t="s">
        <v>187</v>
      </c>
      <c r="E3" s="51"/>
      <c r="F3" s="51"/>
      <c r="G3" s="51"/>
      <c r="H3" s="51"/>
      <c r="I3" s="156"/>
      <c r="J3" s="51"/>
      <c r="K3" s="51"/>
      <c r="L3" s="51"/>
      <c r="M3" s="51"/>
      <c r="N3" s="48"/>
      <c r="O3" s="48"/>
      <c r="P3" s="48"/>
    </row>
    <row r="4" spans="1:22" ht="16.5" x14ac:dyDescent="0.3">
      <c r="A4" s="48"/>
      <c r="B4" s="48"/>
      <c r="C4" s="48"/>
      <c r="D4" s="48"/>
      <c r="E4" s="300"/>
      <c r="F4" s="300"/>
      <c r="G4" s="300"/>
      <c r="H4" s="300"/>
      <c r="I4" s="300"/>
      <c r="J4" s="185"/>
      <c r="K4" s="185"/>
      <c r="L4" s="185"/>
      <c r="M4" s="185"/>
      <c r="N4" s="48"/>
      <c r="O4" s="53"/>
      <c r="P4" s="48"/>
    </row>
    <row r="5" spans="1:22" ht="16.5" x14ac:dyDescent="0.3">
      <c r="A5" s="48"/>
      <c r="B5" s="48"/>
      <c r="C5" s="48"/>
      <c r="D5" s="48"/>
      <c r="E5" s="185"/>
      <c r="F5" s="185"/>
      <c r="G5" s="185"/>
      <c r="H5" s="185"/>
      <c r="I5" s="157"/>
      <c r="J5" s="185"/>
      <c r="K5" s="185"/>
      <c r="L5" s="185"/>
      <c r="M5" s="185"/>
      <c r="N5" s="48"/>
      <c r="O5" s="53"/>
      <c r="P5" s="48"/>
    </row>
    <row r="6" spans="1:22" ht="16.5" x14ac:dyDescent="0.3">
      <c r="A6" s="48"/>
      <c r="B6" s="54" t="str">
        <f>CONCATENATE("Dear"," ",C160,",")</f>
        <v>Dear ,</v>
      </c>
      <c r="D6" s="56"/>
      <c r="E6" s="56"/>
      <c r="F6" s="56"/>
      <c r="G6" s="56"/>
      <c r="H6" s="56"/>
      <c r="I6" s="158"/>
      <c r="J6" s="56"/>
      <c r="K6" s="56"/>
      <c r="L6" s="56"/>
      <c r="M6" s="55"/>
      <c r="P6" s="48"/>
    </row>
    <row r="7" spans="1:22" ht="16.5" x14ac:dyDescent="0.3">
      <c r="A7" s="48"/>
      <c r="B7" s="55"/>
      <c r="D7" s="55"/>
      <c r="E7" s="55"/>
      <c r="F7" s="55"/>
      <c r="G7" s="55"/>
      <c r="H7" s="55"/>
      <c r="I7" s="138"/>
      <c r="J7" s="55"/>
      <c r="K7" s="55"/>
      <c r="L7" s="55"/>
      <c r="M7" s="55"/>
      <c r="P7" s="48"/>
    </row>
    <row r="8" spans="1:22" ht="16.5" x14ac:dyDescent="0.3">
      <c r="A8" s="48"/>
      <c r="B8" s="55" t="s">
        <v>104</v>
      </c>
      <c r="D8" s="55"/>
      <c r="E8" s="55"/>
      <c r="F8" s="55"/>
      <c r="G8" s="55"/>
      <c r="H8" s="55"/>
      <c r="I8" s="138"/>
      <c r="J8" s="55"/>
      <c r="K8" s="55"/>
      <c r="L8" s="55"/>
      <c r="M8" s="55"/>
      <c r="P8" s="48"/>
    </row>
    <row r="9" spans="1:22" ht="16.5" customHeight="1" x14ac:dyDescent="0.3">
      <c r="A9" s="48"/>
      <c r="B9" s="284" t="s">
        <v>242</v>
      </c>
      <c r="C9" s="284"/>
      <c r="D9" s="284"/>
      <c r="E9" s="284"/>
      <c r="F9" s="284"/>
      <c r="G9" s="284"/>
      <c r="H9" s="284"/>
      <c r="I9" s="284"/>
      <c r="J9" s="284"/>
      <c r="K9" s="284"/>
      <c r="L9" s="57"/>
      <c r="M9" s="57"/>
      <c r="P9" s="48"/>
    </row>
    <row r="10" spans="1:22" ht="16.5" x14ac:dyDescent="0.3">
      <c r="A10" s="48"/>
      <c r="B10" s="284"/>
      <c r="C10" s="284"/>
      <c r="D10" s="284"/>
      <c r="E10" s="284"/>
      <c r="F10" s="284"/>
      <c r="G10" s="284"/>
      <c r="H10" s="284"/>
      <c r="I10" s="284"/>
      <c r="J10" s="284"/>
      <c r="K10" s="284"/>
      <c r="L10" s="57"/>
      <c r="M10" s="57"/>
      <c r="P10" s="48"/>
    </row>
    <row r="11" spans="1:22" ht="16.5" x14ac:dyDescent="0.3">
      <c r="A11" s="48"/>
      <c r="B11" s="186"/>
      <c r="D11" s="186"/>
      <c r="E11" s="186"/>
      <c r="F11" s="186"/>
      <c r="G11" s="186"/>
      <c r="H11" s="186"/>
      <c r="I11" s="158"/>
      <c r="J11" s="186"/>
      <c r="K11" s="186"/>
      <c r="L11" s="186"/>
      <c r="M11" s="186"/>
      <c r="P11" s="48"/>
    </row>
    <row r="12" spans="1:22" ht="16.5" x14ac:dyDescent="0.3">
      <c r="A12" s="48"/>
      <c r="B12" s="54" t="s">
        <v>243</v>
      </c>
      <c r="D12" s="181"/>
      <c r="E12" s="181"/>
      <c r="F12" s="181"/>
      <c r="G12" s="181"/>
      <c r="H12" s="181"/>
      <c r="I12" s="137"/>
      <c r="J12" s="181"/>
      <c r="K12" s="181"/>
      <c r="L12" s="181"/>
      <c r="M12" s="181"/>
      <c r="P12" s="48"/>
    </row>
    <row r="13" spans="1:22" ht="16.5" x14ac:dyDescent="0.3">
      <c r="A13" s="48"/>
      <c r="B13" s="48"/>
      <c r="C13" s="48"/>
      <c r="D13" s="181"/>
      <c r="E13" s="185"/>
      <c r="F13" s="185"/>
      <c r="G13" s="185"/>
      <c r="H13" s="185"/>
      <c r="I13" s="157"/>
      <c r="J13" s="185"/>
      <c r="K13" s="185"/>
      <c r="L13" s="185"/>
      <c r="M13" s="185"/>
      <c r="N13" s="48"/>
      <c r="O13" s="53"/>
      <c r="P13" s="48"/>
    </row>
    <row r="14" spans="1:22" ht="16.5" x14ac:dyDescent="0.3">
      <c r="A14" s="48"/>
      <c r="B14" s="48"/>
      <c r="C14" s="48"/>
      <c r="D14" s="48"/>
      <c r="E14" s="185"/>
      <c r="F14" s="185"/>
      <c r="G14" s="185"/>
      <c r="H14" s="185"/>
      <c r="I14" s="157"/>
      <c r="J14" s="185"/>
      <c r="K14" s="185"/>
      <c r="L14" s="185"/>
      <c r="M14" s="185"/>
      <c r="N14" s="48"/>
      <c r="O14" s="53"/>
      <c r="P14" s="48"/>
    </row>
    <row r="15" spans="1:22" ht="17.25" customHeight="1" x14ac:dyDescent="0.35">
      <c r="A15" s="48"/>
      <c r="B15" s="48"/>
      <c r="C15" s="180" t="s">
        <v>128</v>
      </c>
      <c r="D15" s="146"/>
      <c r="E15" s="146"/>
      <c r="F15" s="320" t="s">
        <v>74</v>
      </c>
      <c r="G15" s="321"/>
      <c r="H15" s="321"/>
      <c r="I15" s="321"/>
      <c r="J15" s="321"/>
      <c r="K15" s="322"/>
      <c r="L15" s="306" t="s">
        <v>75</v>
      </c>
      <c r="M15" s="307"/>
      <c r="N15" s="150" t="s">
        <v>144</v>
      </c>
      <c r="V15" s="58"/>
    </row>
    <row r="16" spans="1:22" ht="3" customHeight="1" x14ac:dyDescent="0.35">
      <c r="A16" s="48"/>
      <c r="B16" s="48"/>
      <c r="C16" s="58"/>
      <c r="D16" s="58"/>
      <c r="E16" s="58"/>
      <c r="F16" s="58"/>
      <c r="G16" s="58"/>
      <c r="H16" s="58"/>
      <c r="I16" s="64"/>
      <c r="L16" s="58"/>
      <c r="M16" s="58"/>
      <c r="N16" s="59"/>
    </row>
    <row r="17" spans="1:24" ht="45" customHeight="1" x14ac:dyDescent="0.3">
      <c r="A17" s="113"/>
      <c r="B17" s="133" t="s">
        <v>220</v>
      </c>
      <c r="C17" s="133" t="s">
        <v>129</v>
      </c>
      <c r="D17" s="124" t="s">
        <v>10</v>
      </c>
      <c r="E17" s="122" t="s">
        <v>127</v>
      </c>
      <c r="F17" s="122" t="s">
        <v>14</v>
      </c>
      <c r="G17" s="133" t="s">
        <v>18</v>
      </c>
      <c r="H17" s="122" t="s">
        <v>17</v>
      </c>
      <c r="I17" s="122" t="s">
        <v>80</v>
      </c>
      <c r="J17" s="133" t="s">
        <v>151</v>
      </c>
      <c r="K17" s="133" t="s">
        <v>152</v>
      </c>
      <c r="L17" s="133" t="s">
        <v>153</v>
      </c>
      <c r="M17" s="133" t="s">
        <v>21</v>
      </c>
      <c r="N17" s="69" t="s">
        <v>140</v>
      </c>
    </row>
    <row r="18" spans="1:24" ht="16.5" x14ac:dyDescent="0.3">
      <c r="A18" s="113" t="str">
        <f>Analogue!BH63</f>
        <v/>
      </c>
      <c r="B18" s="112" t="str">
        <f>IF(A18="","",VLOOKUP(A18,Analogue!$C$39:$Q$48,1,FALSE))</f>
        <v/>
      </c>
      <c r="C18" s="61" t="str">
        <f>IF(A18="","",VLOOKUP(A18,Analogue!$C$20:$N$29,2,FALSE))</f>
        <v/>
      </c>
      <c r="D18" s="125" t="str">
        <f>IF(A18="","",VLOOKUP(A18,Analogue!$C$20:$N$29,5,FALSE))</f>
        <v/>
      </c>
      <c r="E18" s="134" t="str">
        <f>IF(A18="","",VLOOKUP(A18,Analogue!$C$39:$P$48,3,FALSE))</f>
        <v/>
      </c>
      <c r="F18" s="120" t="str">
        <f>IF(A18="","",VLOOKUP(A18,Analogue!$AY$48:$BE$57,2,FALSE))</f>
        <v/>
      </c>
      <c r="G18" s="132" t="str">
        <f>IF(A18="","",VLOOKUP(A18,Analogue!$AY$48:$BE$57,3,FALSE))</f>
        <v/>
      </c>
      <c r="H18" s="120" t="str">
        <f>IF(A18="","",VLOOKUP(A18,Analogue!$AY$48:$BE$57,4,FALSE))</f>
        <v/>
      </c>
      <c r="I18" s="121" t="str">
        <f>IF(A18="","",VLOOKUP(A18,Analogue!$AY$48:$BE$57,5,FALSE))</f>
        <v/>
      </c>
      <c r="J18" s="132" t="str">
        <f>IF(A18="","",VLOOKUP(A18,Analogue!$AY$48:$BE$57,6,FALSE))</f>
        <v/>
      </c>
      <c r="K18" s="132" t="str">
        <f>IF(A18="","",VLOOKUP(A18,Analogue!$AY$48:$BE$57,7,FALSE))</f>
        <v/>
      </c>
      <c r="L18" s="132" t="str">
        <f>IF(A18="","",VLOOKUP(A18,Analogue!$AY$47:$BG$57,9,FALSE))</f>
        <v/>
      </c>
      <c r="M18" s="132" t="str">
        <f>IF(A18="","",VLOOKUP(A18,Analogue!AY48:BH57,10,FALSE))</f>
        <v/>
      </c>
      <c r="N18" s="142" t="str">
        <f>IF(A18="","",VLOOKUP(A18,Analogue!$C$39:$P$48,8,FALSE))</f>
        <v/>
      </c>
      <c r="U18" s="62"/>
      <c r="W18" s="63"/>
      <c r="X18" s="62"/>
    </row>
    <row r="19" spans="1:24" ht="16.5" x14ac:dyDescent="0.3">
      <c r="A19" s="113" t="str">
        <f>Analogue!BH64</f>
        <v/>
      </c>
      <c r="B19" s="112" t="str">
        <f>IF(A19="","",VLOOKUP(A19,Analogue!$C$39:$Q$48,1,FALSE))</f>
        <v/>
      </c>
      <c r="C19" s="61" t="str">
        <f>IF(A19="","",VLOOKUP(A19,Analogue!$C$20:$N$29,2,FALSE))</f>
        <v/>
      </c>
      <c r="D19" s="125" t="str">
        <f>IF(A19="","",VLOOKUP(A19,Analogue!$C$20:$N$29,5,FALSE))</f>
        <v/>
      </c>
      <c r="E19" s="134" t="str">
        <f>IF(A19="","",VLOOKUP(A19,Analogue!$C$39:$P$48,3,FALSE))</f>
        <v/>
      </c>
      <c r="F19" s="120" t="str">
        <f>IF(A19="","",VLOOKUP(A19,Analogue!$AY$48:$BE$57,2,FALSE))</f>
        <v/>
      </c>
      <c r="G19" s="132" t="str">
        <f>IF(A19="","",VLOOKUP(A19,Analogue!$AY$48:$BE$57,3,FALSE))</f>
        <v/>
      </c>
      <c r="H19" s="120" t="str">
        <f>IF(A19="","",VLOOKUP(A19,Analogue!$AY$48:$BE$57,4,FALSE))</f>
        <v/>
      </c>
      <c r="I19" s="121" t="str">
        <f>IF(A19="","",VLOOKUP(A19,Analogue!$AY$48:$BE$57,5,FALSE))</f>
        <v/>
      </c>
      <c r="J19" s="132" t="str">
        <f>IF(A19="","",VLOOKUP(A19,Analogue!$AY$48:$BE$57,6,FALSE))</f>
        <v/>
      </c>
      <c r="K19" s="132" t="str">
        <f>IF(A19="","",VLOOKUP(A19,Analogue!$AY$48:$BE$57,7,FALSE))</f>
        <v/>
      </c>
      <c r="L19" s="132" t="str">
        <f>IF(A19="","",VLOOKUP(A19,Analogue!$AY$47:$BG$57,9,FALSE))</f>
        <v/>
      </c>
      <c r="M19" s="132" t="str">
        <f>IF(A19="","",VLOOKUP(A19,Analogue!AY49:BH58,10,FALSE))</f>
        <v/>
      </c>
      <c r="N19" s="142" t="str">
        <f>IF(A19="","",VLOOKUP(A19,Analogue!$C$39:$P$48,8,FALSE))</f>
        <v/>
      </c>
      <c r="U19" s="62"/>
      <c r="W19" s="63"/>
      <c r="X19" s="62"/>
    </row>
    <row r="20" spans="1:24" ht="16.5" x14ac:dyDescent="0.3">
      <c r="A20" s="113" t="str">
        <f>Analogue!BH65</f>
        <v/>
      </c>
      <c r="B20" s="112" t="str">
        <f>IF(A20="","",VLOOKUP(A20,Analogue!$C$39:$Q$48,1,FALSE))</f>
        <v/>
      </c>
      <c r="C20" s="61" t="str">
        <f>IF(A20="","",VLOOKUP(A20,Analogue!$C$20:$N$29,2,FALSE))</f>
        <v/>
      </c>
      <c r="D20" s="125" t="str">
        <f>IF(A20="","",VLOOKUP(A20,Analogue!$C$20:$N$29,5,FALSE))</f>
        <v/>
      </c>
      <c r="E20" s="134" t="str">
        <f>IF(A20="","",VLOOKUP(A20,Analogue!$C$39:$P$48,3,FALSE))</f>
        <v/>
      </c>
      <c r="F20" s="120" t="str">
        <f>IF(A20="","",VLOOKUP(A20,Analogue!$AY$48:$BE$57,2,FALSE))</f>
        <v/>
      </c>
      <c r="G20" s="132" t="str">
        <f>IF(A20="","",VLOOKUP(A20,Analogue!$AY$48:$BE$57,3,FALSE))</f>
        <v/>
      </c>
      <c r="H20" s="120" t="str">
        <f>IF(A20="","",VLOOKUP(A20,Analogue!$AY$48:$BE$57,4,FALSE))</f>
        <v/>
      </c>
      <c r="I20" s="121" t="str">
        <f>IF(A20="","",VLOOKUP(A20,Analogue!$AY$48:$BE$57,5,FALSE))</f>
        <v/>
      </c>
      <c r="J20" s="132" t="str">
        <f>IF(A20="","",VLOOKUP(A20,Analogue!$AY$48:$BE$57,6,FALSE))</f>
        <v/>
      </c>
      <c r="K20" s="132" t="str">
        <f>IF(A20="","",VLOOKUP(A20,Analogue!$AY$48:$BE$57,7,FALSE))</f>
        <v/>
      </c>
      <c r="L20" s="132" t="str">
        <f>IF(A20="","",VLOOKUP(A20,Analogue!$AY$47:$BG$57,9,FALSE))</f>
        <v/>
      </c>
      <c r="M20" s="132" t="str">
        <f>IF(A20="","",VLOOKUP(A20,Analogue!AY50:BH59,10,FALSE))</f>
        <v/>
      </c>
      <c r="N20" s="142" t="str">
        <f>IF(A20="","",VLOOKUP(A20,Analogue!$C$39:$P$48,8,FALSE))</f>
        <v/>
      </c>
      <c r="U20" s="62"/>
      <c r="W20" s="63"/>
      <c r="X20" s="62"/>
    </row>
    <row r="21" spans="1:24" ht="16.5" x14ac:dyDescent="0.3">
      <c r="A21" s="113" t="str">
        <f>Analogue!BH66</f>
        <v/>
      </c>
      <c r="B21" s="112" t="str">
        <f>IF(A21="","",VLOOKUP(A21,Analogue!$C$39:$Q$48,1,FALSE))</f>
        <v/>
      </c>
      <c r="C21" s="61" t="str">
        <f>IF(A21="","",VLOOKUP(A21,Analogue!$C$20:$N$29,2,FALSE))</f>
        <v/>
      </c>
      <c r="D21" s="125" t="str">
        <f>IF(A21="","",VLOOKUP(A21,Analogue!$C$20:$N$29,5,FALSE))</f>
        <v/>
      </c>
      <c r="E21" s="134" t="str">
        <f>IF(A21="","",VLOOKUP(A21,Analogue!$C$39:$P$48,3,FALSE))</f>
        <v/>
      </c>
      <c r="F21" s="120" t="str">
        <f>IF(A21="","",VLOOKUP(A21,Analogue!$AY$48:$BE$57,2,FALSE))</f>
        <v/>
      </c>
      <c r="G21" s="132" t="str">
        <f>IF(A21="","",VLOOKUP(A21,Analogue!$AY$48:$BE$57,3,FALSE))</f>
        <v/>
      </c>
      <c r="H21" s="120" t="str">
        <f>IF(A21="","",VLOOKUP(A21,Analogue!$AY$48:$BE$57,4,FALSE))</f>
        <v/>
      </c>
      <c r="I21" s="121" t="str">
        <f>IF(A21="","",VLOOKUP(A21,Analogue!$AY$48:$BE$57,5,FALSE))</f>
        <v/>
      </c>
      <c r="J21" s="132" t="str">
        <f>IF(A21="","",VLOOKUP(A21,Analogue!$AY$48:$BE$57,6,FALSE))</f>
        <v/>
      </c>
      <c r="K21" s="132" t="str">
        <f>IF(A21="","",VLOOKUP(A21,Analogue!$AY$48:$BE$57,7,FALSE))</f>
        <v/>
      </c>
      <c r="L21" s="132" t="str">
        <f>IF(A21="","",VLOOKUP(A21,Analogue!$AY$47:$BG$57,9,FALSE))</f>
        <v/>
      </c>
      <c r="M21" s="132" t="str">
        <f>IF(A21="","",VLOOKUP(A21,Analogue!AY51:BH60,10,FALSE))</f>
        <v/>
      </c>
      <c r="N21" s="142" t="str">
        <f>IF(A21="","",VLOOKUP(A21,Analogue!$C$39:$P$48,8,FALSE))</f>
        <v/>
      </c>
      <c r="U21" s="62"/>
      <c r="W21" s="63"/>
      <c r="X21" s="62"/>
    </row>
    <row r="22" spans="1:24" ht="16.5" x14ac:dyDescent="0.3">
      <c r="A22" s="113" t="str">
        <f>Analogue!BH67</f>
        <v/>
      </c>
      <c r="B22" s="112" t="str">
        <f>IF(A22="","",VLOOKUP(A22,Analogue!$C$39:$Q$48,1,FALSE))</f>
        <v/>
      </c>
      <c r="C22" s="61" t="str">
        <f>IF(A22="","",VLOOKUP(A22,Analogue!$C$20:$N$29,2,FALSE))</f>
        <v/>
      </c>
      <c r="D22" s="125" t="str">
        <f>IF(A22="","",VLOOKUP(A22,Analogue!$C$20:$N$29,5,FALSE))</f>
        <v/>
      </c>
      <c r="E22" s="134" t="str">
        <f>IF(A22="","",VLOOKUP(A22,Analogue!$C$39:$P$48,3,FALSE))</f>
        <v/>
      </c>
      <c r="F22" s="120" t="str">
        <f>IF(A22="","",VLOOKUP(A22,Analogue!$AY$48:$BE$57,2,FALSE))</f>
        <v/>
      </c>
      <c r="G22" s="132" t="str">
        <f>IF(A22="","",VLOOKUP(A22,Analogue!$AY$48:$BE$57,3,FALSE))</f>
        <v/>
      </c>
      <c r="H22" s="120" t="str">
        <f>IF(A22="","",VLOOKUP(A22,Analogue!$AY$48:$BE$57,4,FALSE))</f>
        <v/>
      </c>
      <c r="I22" s="121" t="str">
        <f>IF(A22="","",VLOOKUP(A22,Analogue!$AY$48:$BE$57,5,FALSE))</f>
        <v/>
      </c>
      <c r="J22" s="132" t="str">
        <f>IF(A22="","",VLOOKUP(A22,Analogue!$AY$48:$BE$57,6,FALSE))</f>
        <v/>
      </c>
      <c r="K22" s="132" t="str">
        <f>IF(A22="","",VLOOKUP(A22,Analogue!$AY$48:$BE$57,7,FALSE))</f>
        <v/>
      </c>
      <c r="L22" s="132" t="str">
        <f>IF(A22="","",VLOOKUP(A22,Analogue!$AY$47:$BG$57,9,FALSE))</f>
        <v/>
      </c>
      <c r="M22" s="132" t="str">
        <f>IF(A22="","",VLOOKUP(A22,Analogue!AY52:BH61,10,FALSE))</f>
        <v/>
      </c>
      <c r="N22" s="142" t="str">
        <f>IF(A22="","",VLOOKUP(A22,Analogue!$C$39:$P$48,8,FALSE))</f>
        <v/>
      </c>
      <c r="U22" s="62"/>
      <c r="W22" s="63"/>
      <c r="X22" s="62"/>
    </row>
    <row r="23" spans="1:24" ht="16.5" x14ac:dyDescent="0.3">
      <c r="A23" s="113" t="str">
        <f>Analogue!BH68</f>
        <v/>
      </c>
      <c r="B23" s="112" t="str">
        <f>IF(A23="","",VLOOKUP(A23,Analogue!$C$39:$Q$48,1,FALSE))</f>
        <v/>
      </c>
      <c r="C23" s="61" t="str">
        <f>IF(A23="","",VLOOKUP(A23,Analogue!$C$20:$N$29,2,FALSE))</f>
        <v/>
      </c>
      <c r="D23" s="125" t="str">
        <f>IF(A23="","",VLOOKUP(A23,Analogue!$C$20:$N$29,5,FALSE))</f>
        <v/>
      </c>
      <c r="E23" s="134" t="str">
        <f>IF(A23="","",VLOOKUP(A23,Analogue!$C$39:$P$48,3,FALSE))</f>
        <v/>
      </c>
      <c r="F23" s="120" t="str">
        <f>IF(A23="","",VLOOKUP(A23,Analogue!$AY$48:$BE$57,2,FALSE))</f>
        <v/>
      </c>
      <c r="G23" s="132" t="str">
        <f>IF(A23="","",VLOOKUP(A23,Analogue!$AY$48:$BE$57,3,FALSE))</f>
        <v/>
      </c>
      <c r="H23" s="120" t="str">
        <f>IF(A23="","",VLOOKUP(A23,Analogue!$AY$48:$BE$57,4,FALSE))</f>
        <v/>
      </c>
      <c r="I23" s="121" t="str">
        <f>IF(A23="","",VLOOKUP(A23,Analogue!$AY$48:$BE$57,5,FALSE))</f>
        <v/>
      </c>
      <c r="J23" s="132" t="str">
        <f>IF(A23="","",VLOOKUP(A23,Analogue!$AY$48:$BE$57,6,FALSE))</f>
        <v/>
      </c>
      <c r="K23" s="132" t="str">
        <f>IF(A23="","",VLOOKUP(A23,Analogue!$AY$48:$BE$57,7,FALSE))</f>
        <v/>
      </c>
      <c r="L23" s="132" t="str">
        <f>IF(A23="","",VLOOKUP(A23,Analogue!$AY$47:$BG$57,9,FALSE))</f>
        <v/>
      </c>
      <c r="M23" s="132" t="str">
        <f>IF(A23="","",VLOOKUP(A23,Analogue!AY53:BH62,10,FALSE))</f>
        <v/>
      </c>
      <c r="N23" s="142" t="str">
        <f>IF(A23="","",VLOOKUP(A23,Analogue!$C$39:$P$48,8,FALSE))</f>
        <v/>
      </c>
      <c r="U23" s="62"/>
      <c r="W23" s="63"/>
      <c r="X23" s="62"/>
    </row>
    <row r="24" spans="1:24" ht="16.5" x14ac:dyDescent="0.3">
      <c r="A24" s="113" t="str">
        <f>Analogue!BH69</f>
        <v/>
      </c>
      <c r="B24" s="112" t="str">
        <f>IF(A24="","",VLOOKUP(A24,Analogue!$C$39:$Q$48,1,FALSE))</f>
        <v/>
      </c>
      <c r="C24" s="61" t="str">
        <f>IF(A24="","",VLOOKUP(A24,Analogue!$C$20:$N$29,2,FALSE))</f>
        <v/>
      </c>
      <c r="D24" s="125" t="str">
        <f>IF(A24="","",VLOOKUP(A24,Analogue!$C$20:$N$29,5,FALSE))</f>
        <v/>
      </c>
      <c r="E24" s="134" t="str">
        <f>IF(A24="","",VLOOKUP(A24,Analogue!$C$39:$P$48,3,FALSE))</f>
        <v/>
      </c>
      <c r="F24" s="120" t="str">
        <f>IF(A24="","",VLOOKUP(A24,Analogue!$AY$48:$BE$57,2,FALSE))</f>
        <v/>
      </c>
      <c r="G24" s="132" t="str">
        <f>IF(A24="","",VLOOKUP(A24,Analogue!$AY$48:$BE$57,3,FALSE))</f>
        <v/>
      </c>
      <c r="H24" s="120" t="str">
        <f>IF(A24="","",VLOOKUP(A24,Analogue!$AY$48:$BE$57,4,FALSE))</f>
        <v/>
      </c>
      <c r="I24" s="121" t="str">
        <f>IF(A24="","",VLOOKUP(A24,Analogue!$AY$48:$BE$57,5,FALSE))</f>
        <v/>
      </c>
      <c r="J24" s="132" t="str">
        <f>IF(A24="","",VLOOKUP(A24,Analogue!$AY$48:$BE$57,6,FALSE))</f>
        <v/>
      </c>
      <c r="K24" s="132" t="str">
        <f>IF(A24="","",VLOOKUP(A24,Analogue!$AY$48:$BE$57,7,FALSE))</f>
        <v/>
      </c>
      <c r="L24" s="132" t="str">
        <f>IF(A24="","",VLOOKUP(A24,Analogue!$AY$47:$BG$57,9,FALSE))</f>
        <v/>
      </c>
      <c r="M24" s="132" t="str">
        <f>IF(A24="","",VLOOKUP(A24,Analogue!AY54:BH63,10,FALSE))</f>
        <v/>
      </c>
      <c r="N24" s="142" t="str">
        <f>IF(A24="","",VLOOKUP(A24,Analogue!$C$39:$P$48,8,FALSE))</f>
        <v/>
      </c>
      <c r="U24" s="62"/>
      <c r="W24" s="63"/>
      <c r="X24" s="62"/>
    </row>
    <row r="25" spans="1:24" ht="16.5" x14ac:dyDescent="0.3">
      <c r="A25" s="113" t="str">
        <f>Analogue!BH70</f>
        <v/>
      </c>
      <c r="B25" s="112" t="str">
        <f>IF(A25="","",VLOOKUP(A25,Analogue!$C$39:$Q$48,1,FALSE))</f>
        <v/>
      </c>
      <c r="C25" s="61" t="str">
        <f>IF(A25="","",VLOOKUP(A25,Analogue!$C$20:$N$29,2,FALSE))</f>
        <v/>
      </c>
      <c r="D25" s="125" t="str">
        <f>IF(A25="","",VLOOKUP(A25,Analogue!$C$20:$N$29,5,FALSE))</f>
        <v/>
      </c>
      <c r="E25" s="134" t="str">
        <f>IF(A25="","",VLOOKUP(A25,Analogue!$C$39:$P$48,3,FALSE))</f>
        <v/>
      </c>
      <c r="F25" s="120" t="str">
        <f>IF(A25="","",VLOOKUP(A25,Analogue!$AY$48:$BE$57,2,FALSE))</f>
        <v/>
      </c>
      <c r="G25" s="132" t="str">
        <f>IF(A25="","",VLOOKUP(A25,Analogue!$AY$48:$BE$57,3,FALSE))</f>
        <v/>
      </c>
      <c r="H25" s="120" t="str">
        <f>IF(A25="","",VLOOKUP(A25,Analogue!$AY$48:$BE$57,4,FALSE))</f>
        <v/>
      </c>
      <c r="I25" s="121" t="str">
        <f>IF(A25="","",VLOOKUP(A25,Analogue!$AY$48:$BE$57,5,FALSE))</f>
        <v/>
      </c>
      <c r="J25" s="132" t="str">
        <f>IF(A25="","",VLOOKUP(A25,Analogue!$AY$48:$BE$57,6,FALSE))</f>
        <v/>
      </c>
      <c r="K25" s="132" t="str">
        <f>IF(A25="","",VLOOKUP(A25,Analogue!$AY$48:$BE$57,7,FALSE))</f>
        <v/>
      </c>
      <c r="L25" s="132" t="str">
        <f>IF(A25="","",VLOOKUP(A25,Analogue!$AY$47:$BG$57,9,FALSE))</f>
        <v/>
      </c>
      <c r="M25" s="132" t="str">
        <f>IF(A25="","",VLOOKUP(A25,Analogue!AY55:BH64,10,FALSE))</f>
        <v/>
      </c>
      <c r="N25" s="142" t="str">
        <f>IF(A25="","",VLOOKUP(A25,Analogue!$C$39:$P$48,8,FALSE))</f>
        <v/>
      </c>
    </row>
    <row r="26" spans="1:24" ht="16.5" x14ac:dyDescent="0.3">
      <c r="A26" s="113" t="str">
        <f>Analogue!BH71</f>
        <v/>
      </c>
      <c r="B26" s="112" t="str">
        <f>IF(A26="","",VLOOKUP(A26,Analogue!$C$39:$Q$48,1,FALSE))</f>
        <v/>
      </c>
      <c r="C26" s="61" t="str">
        <f>IF(A26="","",VLOOKUP(A26,Analogue!$C$20:$N$29,2,FALSE))</f>
        <v/>
      </c>
      <c r="D26" s="125" t="str">
        <f>IF(A26="","",VLOOKUP(A26,Analogue!$C$20:$N$29,5,FALSE))</f>
        <v/>
      </c>
      <c r="E26" s="134" t="str">
        <f>IF(A26="","",VLOOKUP(A26,Analogue!$C$39:$P$48,3,FALSE))</f>
        <v/>
      </c>
      <c r="F26" s="120" t="str">
        <f>IF(A26="","",VLOOKUP(A26,Analogue!$AY$48:$BE$57,2,FALSE))</f>
        <v/>
      </c>
      <c r="G26" s="132" t="str">
        <f>IF(A26="","",VLOOKUP(A26,Analogue!$AY$48:$BE$57,3,FALSE))</f>
        <v/>
      </c>
      <c r="H26" s="120" t="str">
        <f>IF(A26="","",VLOOKUP(A26,Analogue!$AY$48:$BE$57,4,FALSE))</f>
        <v/>
      </c>
      <c r="I26" s="121" t="str">
        <f>IF(A26="","",VLOOKUP(A26,Analogue!$AY$48:$BE$57,5,FALSE))</f>
        <v/>
      </c>
      <c r="J26" s="132" t="str">
        <f>IF(A26="","",VLOOKUP(A26,Analogue!$AY$48:$BE$57,6,FALSE))</f>
        <v/>
      </c>
      <c r="K26" s="132" t="str">
        <f>IF(A26="","",VLOOKUP(A26,Analogue!$AY$48:$BE$57,7,FALSE))</f>
        <v/>
      </c>
      <c r="L26" s="132" t="str">
        <f>IF(A26="","",VLOOKUP(A26,Analogue!$AY$47:$BG$57,9,FALSE))</f>
        <v/>
      </c>
      <c r="M26" s="132" t="str">
        <f>IF(A26="","",VLOOKUP(A26,Analogue!AY56:BH65,10,FALSE))</f>
        <v/>
      </c>
      <c r="N26" s="142" t="str">
        <f>IF(A26="","",VLOOKUP(A26,Analogue!$C$39:$P$48,8,FALSE))</f>
        <v/>
      </c>
    </row>
    <row r="27" spans="1:24" ht="16.5" x14ac:dyDescent="0.3">
      <c r="A27" s="113" t="str">
        <f>Analogue!BH72</f>
        <v/>
      </c>
      <c r="B27" s="112" t="str">
        <f>IF(A27="","",VLOOKUP(A27,Analogue!$C$39:$Q$48,1,FALSE))</f>
        <v/>
      </c>
      <c r="C27" s="61" t="str">
        <f>IF(A27="","",VLOOKUP(A27,Analogue!$C$20:$N$29,2,FALSE))</f>
        <v/>
      </c>
      <c r="D27" s="125" t="str">
        <f>IF(A27="","",VLOOKUP(A27,Analogue!$C$20:$N$29,5,FALSE))</f>
        <v/>
      </c>
      <c r="E27" s="134" t="str">
        <f>IF(A27="","",VLOOKUP(A27,Analogue!$C$39:$P$48,3,FALSE))</f>
        <v/>
      </c>
      <c r="F27" s="120" t="str">
        <f>IF(A27="","",VLOOKUP(A27,Analogue!$AY$48:$BE$57,2,FALSE))</f>
        <v/>
      </c>
      <c r="G27" s="132" t="str">
        <f>IF(A27="","",VLOOKUP(A27,Analogue!$AY$48:$BE$57,3,FALSE))</f>
        <v/>
      </c>
      <c r="H27" s="120" t="str">
        <f>IF(A27="","",VLOOKUP(A27,Analogue!$AY$48:$BE$57,4,FALSE))</f>
        <v/>
      </c>
      <c r="I27" s="121" t="str">
        <f>IF(A27="","",VLOOKUP(A27,Analogue!$AY$48:$BE$57,5,FALSE))</f>
        <v/>
      </c>
      <c r="J27" s="132" t="str">
        <f>IF(A27="","",VLOOKUP(A27,Analogue!$AY$48:$BE$57,6,FALSE))</f>
        <v/>
      </c>
      <c r="K27" s="132" t="str">
        <f>IF(A27="","",VLOOKUP(A27,Analogue!$AY$48:$BE$57,7,FALSE))</f>
        <v/>
      </c>
      <c r="L27" s="132" t="str">
        <f>IF(A27="","",VLOOKUP(A27,Analogue!$AY$47:$BG$57,9,FALSE))</f>
        <v/>
      </c>
      <c r="M27" s="132" t="str">
        <f>IF(A27="","",VLOOKUP(A27,Analogue!AY57:BH66,10,FALSE))</f>
        <v/>
      </c>
      <c r="N27" s="142" t="str">
        <f>IF(A27="","",VLOOKUP(A27,Analogue!$C$39:$P$48,8,FALSE))</f>
        <v/>
      </c>
    </row>
    <row r="28" spans="1:24" ht="3.75" customHeight="1" x14ac:dyDescent="0.35">
      <c r="A28" s="113"/>
      <c r="B28" s="48"/>
      <c r="C28" s="58"/>
      <c r="D28" s="58"/>
      <c r="E28" s="58"/>
      <c r="F28" s="58"/>
      <c r="G28" s="58"/>
      <c r="H28" s="58"/>
      <c r="I28" s="64"/>
      <c r="J28" s="58"/>
      <c r="K28" s="58"/>
      <c r="L28" s="64"/>
      <c r="M28" s="64"/>
    </row>
    <row r="29" spans="1:24" ht="17.25" x14ac:dyDescent="0.35">
      <c r="A29" s="113"/>
      <c r="B29" s="48"/>
      <c r="C29" s="58"/>
      <c r="D29" s="58"/>
      <c r="E29" s="58"/>
      <c r="F29" s="58"/>
      <c r="G29" s="58"/>
      <c r="H29" s="58"/>
      <c r="I29" s="64"/>
      <c r="J29" s="58"/>
      <c r="K29" s="65" t="s">
        <v>22</v>
      </c>
      <c r="L29" s="66">
        <f>SUM(L18:L27)</f>
        <v>0</v>
      </c>
      <c r="M29" s="66">
        <f>SUM(M18:M27)</f>
        <v>0</v>
      </c>
    </row>
    <row r="30" spans="1:24" ht="17.25" x14ac:dyDescent="0.35">
      <c r="A30" s="48"/>
      <c r="B30" s="48"/>
      <c r="C30" s="58"/>
      <c r="D30" s="58"/>
      <c r="E30" s="58"/>
      <c r="F30" s="58"/>
      <c r="G30" s="58"/>
      <c r="H30" s="58"/>
      <c r="I30" s="64"/>
      <c r="J30" s="58"/>
      <c r="K30" s="58"/>
      <c r="L30" s="58"/>
      <c r="M30" s="58"/>
      <c r="Q30" s="58"/>
    </row>
    <row r="31" spans="1:24" x14ac:dyDescent="0.25">
      <c r="A31" s="183"/>
      <c r="B31" s="183"/>
      <c r="C31" s="67"/>
      <c r="D31" s="67"/>
      <c r="E31" s="67"/>
      <c r="F31" s="67"/>
      <c r="G31" s="67"/>
      <c r="H31" s="67"/>
      <c r="I31" s="159"/>
      <c r="J31" s="67"/>
      <c r="K31" s="67"/>
      <c r="L31" s="67"/>
      <c r="M31" s="67"/>
      <c r="Q31" s="67"/>
    </row>
    <row r="32" spans="1:24" x14ac:dyDescent="0.25">
      <c r="C32" s="59"/>
      <c r="D32" s="59"/>
      <c r="E32" s="59"/>
      <c r="F32" s="59"/>
      <c r="G32" s="59"/>
      <c r="H32" s="59"/>
      <c r="I32" s="77"/>
      <c r="J32" s="59"/>
      <c r="K32" s="59"/>
      <c r="L32" s="59"/>
      <c r="M32" s="59"/>
    </row>
    <row r="33" spans="1:19" ht="16.5" customHeight="1" x14ac:dyDescent="0.35">
      <c r="C33" s="302" t="s">
        <v>130</v>
      </c>
      <c r="D33" s="303"/>
      <c r="E33" s="314" t="s">
        <v>74</v>
      </c>
      <c r="F33" s="315"/>
      <c r="G33" s="315"/>
      <c r="H33" s="315"/>
      <c r="I33" s="315"/>
      <c r="J33" s="315"/>
      <c r="K33" s="316"/>
      <c r="L33" s="324" t="s">
        <v>75</v>
      </c>
      <c r="M33" s="324"/>
      <c r="N33" s="150" t="s">
        <v>144</v>
      </c>
      <c r="R33" s="292"/>
      <c r="S33" s="292"/>
    </row>
    <row r="34" spans="1:19" ht="3.75" customHeight="1" x14ac:dyDescent="0.35">
      <c r="C34" s="59"/>
      <c r="D34" s="68"/>
      <c r="E34" s="68"/>
      <c r="F34" s="68"/>
      <c r="G34" s="68"/>
      <c r="H34" s="68"/>
      <c r="I34" s="72"/>
      <c r="L34" s="59"/>
      <c r="M34" s="59"/>
      <c r="N34" s="148"/>
      <c r="R34" s="183"/>
      <c r="S34" s="183"/>
    </row>
    <row r="35" spans="1:19" ht="30" customHeight="1" x14ac:dyDescent="0.25">
      <c r="B35" s="133" t="s">
        <v>220</v>
      </c>
      <c r="C35" s="133" t="s">
        <v>129</v>
      </c>
      <c r="D35" s="119" t="s">
        <v>78</v>
      </c>
      <c r="E35" s="122" t="s">
        <v>14</v>
      </c>
      <c r="F35" s="122" t="s">
        <v>18</v>
      </c>
      <c r="G35" s="133" t="s">
        <v>143</v>
      </c>
      <c r="H35" s="131" t="s">
        <v>160</v>
      </c>
      <c r="I35" s="122" t="s">
        <v>80</v>
      </c>
      <c r="J35" s="133" t="s">
        <v>151</v>
      </c>
      <c r="K35" s="133" t="s">
        <v>152</v>
      </c>
      <c r="L35" s="133" t="s">
        <v>153</v>
      </c>
      <c r="M35" s="133" t="s">
        <v>21</v>
      </c>
      <c r="N35" s="143" t="s">
        <v>140</v>
      </c>
      <c r="O35" s="183"/>
      <c r="P35" s="147"/>
      <c r="Q35" s="183"/>
      <c r="R35" s="60"/>
      <c r="S35" s="60"/>
    </row>
    <row r="36" spans="1:19" x14ac:dyDescent="0.25">
      <c r="A36" s="114" t="str">
        <f>ISDN2!CI75</f>
        <v/>
      </c>
      <c r="B36" s="280" t="str">
        <f>IF(A36="","",VLOOKUP(A36,ISDN2!$C$40:$T$59,1,FALSE))</f>
        <v/>
      </c>
      <c r="C36" s="294" t="str">
        <f>IF(A36="","",VLOOKUP(A36,ISDN2!$C$20:$O$29,2,FALSE))</f>
        <v/>
      </c>
      <c r="D36" s="136" t="str">
        <f>IF(A36="","",VLOOKUP(A36,ISDN2!$B$40:$T$59,3,FALSE))</f>
        <v/>
      </c>
      <c r="E36" s="288" t="str">
        <f>IF(A36="","",VLOOKUP(A36,ISDN2!$BZ$101:$CJ$110,2,FALSE))</f>
        <v/>
      </c>
      <c r="F36" s="294" t="str">
        <f>IF(A36="","",VLOOKUP(A36,ISDN2!$BZ$101:$CJ$110,3,FALSE))</f>
        <v/>
      </c>
      <c r="G36" s="294" t="str">
        <f>IF(A36="","",VLOOKUP(A36,ISDN2!$BZ$101:$CJ$110,4,FALSE))</f>
        <v/>
      </c>
      <c r="H36" s="294" t="str">
        <f>IF(A36="","",VLOOKUP(A36,ISDN2!$BZ$101:$CJ$110,5,FALSE))</f>
        <v/>
      </c>
      <c r="I36" s="294" t="str">
        <f>IF(A36="","",VLOOKUP(A36,ISDN2!$BZ$101:$CJ$110,6,FALSE))</f>
        <v/>
      </c>
      <c r="J36" s="294" t="str">
        <f>IF(A36="","",VLOOKUP(A36,ISDN2!$BZ$101:$CJ$110,7,FALSE))</f>
        <v/>
      </c>
      <c r="K36" s="294" t="str">
        <f>IF(A36="","",VLOOKUP(A36,ISDN2!$BZ$101:$CJ$110,8,FALSE))</f>
        <v/>
      </c>
      <c r="L36" s="294" t="str">
        <f>IF(A36="","",VLOOKUP(A36,ISDN2!$BZ$101:$CJ$110,10,FALSE))</f>
        <v/>
      </c>
      <c r="M36" s="294" t="str">
        <f>IF(A36="","",VLOOKUP(A36,ISDN2!$BZ$101:$CJ$110,11,FALSE))</f>
        <v/>
      </c>
      <c r="N36" s="317" t="str">
        <f>IF(A36="","",VLOOKUP(A36,ISDN2!$C$40:$T$59,10,FALSE))</f>
        <v/>
      </c>
      <c r="O36" s="183"/>
      <c r="P36" s="323"/>
      <c r="Q36" s="183"/>
      <c r="R36" s="290"/>
      <c r="S36" s="290"/>
    </row>
    <row r="37" spans="1:19" x14ac:dyDescent="0.25">
      <c r="A37" s="114" t="str">
        <f>ISDN2!CI76</f>
        <v/>
      </c>
      <c r="B37" s="280"/>
      <c r="C37" s="295"/>
      <c r="D37" s="136" t="str">
        <f>IF(A37="","",VLOOKUP(A37,ISDN2!$B$40:$T$59,3,FALSE))</f>
        <v/>
      </c>
      <c r="E37" s="289"/>
      <c r="F37" s="313"/>
      <c r="G37" s="313"/>
      <c r="H37" s="295"/>
      <c r="I37" s="295"/>
      <c r="J37" s="295"/>
      <c r="K37" s="295"/>
      <c r="L37" s="313"/>
      <c r="M37" s="295"/>
      <c r="N37" s="318"/>
      <c r="O37" s="183"/>
      <c r="P37" s="323"/>
      <c r="Q37" s="183"/>
      <c r="R37" s="291"/>
      <c r="S37" s="290"/>
    </row>
    <row r="38" spans="1:19" x14ac:dyDescent="0.25">
      <c r="A38" s="114" t="str">
        <f>ISDN2!CI77</f>
        <v/>
      </c>
      <c r="B38" s="280" t="str">
        <f>IF(A38="","",VLOOKUP(A38,ISDN2!$C$40:$T$59,1,FALSE))</f>
        <v/>
      </c>
      <c r="C38" s="294" t="str">
        <f>IF(A38="","",VLOOKUP(A38,ISDN2!$C$20:$O$29,2,FALSE))</f>
        <v/>
      </c>
      <c r="D38" s="136" t="str">
        <f>IF(A38="","",VLOOKUP(A38,ISDN2!$B$40:$T$59,3,FALSE))</f>
        <v/>
      </c>
      <c r="E38" s="288" t="str">
        <f>IF(A38="","",VLOOKUP(A38,ISDN2!$BZ$101:$CJ$110,2,FALSE))</f>
        <v/>
      </c>
      <c r="F38" s="294" t="str">
        <f>IF(A38="","",VLOOKUP(A38,ISDN2!$BZ$101:$CJ$110,3,FALSE))</f>
        <v/>
      </c>
      <c r="G38" s="294" t="str">
        <f>IF(A38="","",VLOOKUP(A38,ISDN2!$BZ$101:$CJ$110,4,FALSE))</f>
        <v/>
      </c>
      <c r="H38" s="294" t="str">
        <f>IF(A38="","",VLOOKUP(A38,ISDN2!$BZ$101:$CJ$110,5,FALSE))</f>
        <v/>
      </c>
      <c r="I38" s="294" t="str">
        <f>IF(A38="","",VLOOKUP(A38,ISDN2!$BZ$101:$CJ$110,6,FALSE))</f>
        <v/>
      </c>
      <c r="J38" s="294" t="str">
        <f>IF(A38="","",VLOOKUP(A38,ISDN2!$BZ$101:$CJ$110,7,FALSE))</f>
        <v/>
      </c>
      <c r="K38" s="294" t="str">
        <f>IF(A38="","",VLOOKUP(A38,ISDN2!$BZ$101:$CJ$110,8,FALSE))</f>
        <v/>
      </c>
      <c r="L38" s="294" t="str">
        <f>IF(A38="","",VLOOKUP(A38,ISDN2!$BZ$101:$CJ$110,10,FALSE))</f>
        <v/>
      </c>
      <c r="M38" s="294" t="str">
        <f>IF(A38="","",VLOOKUP(A38,ISDN2!$BZ$101:$CJ$110,11,FALSE))</f>
        <v/>
      </c>
      <c r="N38" s="317" t="str">
        <f>IF(A38="","",VLOOKUP(A38,ISDN2!$C$40:$T$59,10,FALSE))</f>
        <v/>
      </c>
      <c r="O38" s="183"/>
      <c r="P38" s="312"/>
      <c r="Q38" s="183"/>
      <c r="R38" s="290"/>
      <c r="S38" s="290"/>
    </row>
    <row r="39" spans="1:19" x14ac:dyDescent="0.25">
      <c r="A39" s="114" t="str">
        <f>ISDN2!CI78</f>
        <v/>
      </c>
      <c r="B39" s="280"/>
      <c r="C39" s="295"/>
      <c r="D39" s="136" t="str">
        <f>IF(A39="","",VLOOKUP(A39,ISDN2!$B$40:$T$59,3,FALSE))</f>
        <v/>
      </c>
      <c r="E39" s="289"/>
      <c r="F39" s="313"/>
      <c r="G39" s="295"/>
      <c r="H39" s="295"/>
      <c r="I39" s="295"/>
      <c r="J39" s="295"/>
      <c r="K39" s="295"/>
      <c r="L39" s="313"/>
      <c r="M39" s="295"/>
      <c r="N39" s="318"/>
      <c r="O39" s="183"/>
      <c r="P39" s="312"/>
      <c r="Q39" s="183"/>
      <c r="R39" s="291"/>
      <c r="S39" s="290"/>
    </row>
    <row r="40" spans="1:19" x14ac:dyDescent="0.25">
      <c r="A40" s="114" t="str">
        <f>ISDN2!CI79</f>
        <v/>
      </c>
      <c r="B40" s="280" t="str">
        <f>IF(A40="","",VLOOKUP(A40,ISDN2!$C$40:$T$59,1,FALSE))</f>
        <v/>
      </c>
      <c r="C40" s="294" t="str">
        <f>IF(A40="","",VLOOKUP(A40,ISDN2!$C$20:$O$29,2,FALSE))</f>
        <v/>
      </c>
      <c r="D40" s="136" t="str">
        <f>IF(A40="","",VLOOKUP(A40,ISDN2!$B$40:$T$59,3,FALSE))</f>
        <v/>
      </c>
      <c r="E40" s="288" t="str">
        <f>IF(A40="","",VLOOKUP(A40,ISDN2!$BZ$101:$CJ$110,2,FALSE))</f>
        <v/>
      </c>
      <c r="F40" s="294" t="str">
        <f>IF(A40="","",VLOOKUP(A40,ISDN2!$BZ$101:$CJ$110,3,FALSE))</f>
        <v/>
      </c>
      <c r="G40" s="294" t="str">
        <f>IF(A40="","",VLOOKUP(A40,ISDN2!$BZ$101:$CJ$110,4,FALSE))</f>
        <v/>
      </c>
      <c r="H40" s="294" t="str">
        <f>IF(A40="","",VLOOKUP(A40,ISDN2!$BZ$101:$CJ$110,5,FALSE))</f>
        <v/>
      </c>
      <c r="I40" s="294" t="str">
        <f>IF(A40="","",VLOOKUP(A40,ISDN2!$BZ$101:$CJ$110,6,FALSE))</f>
        <v/>
      </c>
      <c r="J40" s="294" t="str">
        <f>IF(A40="","",VLOOKUP(A40,ISDN2!$BZ$101:$CJ$110,7,FALSE))</f>
        <v/>
      </c>
      <c r="K40" s="294" t="str">
        <f>IF(A40="","",VLOOKUP(A40,ISDN2!$BZ$101:$CJ$110,8,FALSE))</f>
        <v/>
      </c>
      <c r="L40" s="294" t="str">
        <f>IF(A40="","",VLOOKUP(A40,ISDN2!$BZ$101:$CJ$110,10,FALSE))</f>
        <v/>
      </c>
      <c r="M40" s="294" t="str">
        <f>IF(A40="","",VLOOKUP(A40,ISDN2!$BZ$101:$CJ$110,11,FALSE))</f>
        <v/>
      </c>
      <c r="N40" s="317" t="str">
        <f>IF(A40="","",VLOOKUP(A40,ISDN2!$C$40:$T$59,10,FALSE))</f>
        <v/>
      </c>
      <c r="O40" s="183"/>
      <c r="P40" s="312"/>
      <c r="Q40" s="183"/>
      <c r="R40" s="290"/>
      <c r="S40" s="290"/>
    </row>
    <row r="41" spans="1:19" x14ac:dyDescent="0.25">
      <c r="A41" s="114" t="str">
        <f>ISDN2!CI80</f>
        <v/>
      </c>
      <c r="B41" s="280"/>
      <c r="C41" s="295"/>
      <c r="D41" s="136" t="str">
        <f>IF(A41="","",VLOOKUP(A41,ISDN2!$B$40:$T$59,3,FALSE))</f>
        <v/>
      </c>
      <c r="E41" s="289"/>
      <c r="F41" s="313"/>
      <c r="G41" s="295"/>
      <c r="H41" s="295"/>
      <c r="I41" s="295"/>
      <c r="J41" s="295"/>
      <c r="K41" s="295"/>
      <c r="L41" s="313"/>
      <c r="M41" s="295"/>
      <c r="N41" s="318"/>
      <c r="O41" s="183"/>
      <c r="P41" s="312"/>
      <c r="Q41" s="183"/>
      <c r="R41" s="291"/>
      <c r="S41" s="290"/>
    </row>
    <row r="42" spans="1:19" x14ac:dyDescent="0.25">
      <c r="A42" s="114" t="str">
        <f>ISDN2!CI81</f>
        <v/>
      </c>
      <c r="B42" s="280" t="str">
        <f>IF(A42="","",VLOOKUP(A42,ISDN2!$C$40:$T$59,1,FALSE))</f>
        <v/>
      </c>
      <c r="C42" s="294" t="str">
        <f>IF(A42="","",VLOOKUP(A42,ISDN2!$C$20:$O$29,2,FALSE))</f>
        <v/>
      </c>
      <c r="D42" s="136" t="str">
        <f>IF(A42="","",VLOOKUP(A42,ISDN2!$B$40:$T$59,3,FALSE))</f>
        <v/>
      </c>
      <c r="E42" s="288" t="str">
        <f>IF(A42="","",VLOOKUP(A42,ISDN2!$BZ$101:$CJ$110,2,FALSE))</f>
        <v/>
      </c>
      <c r="F42" s="294" t="str">
        <f>IF(A42="","",VLOOKUP(A42,ISDN2!$BZ$101:$CJ$110,3,FALSE))</f>
        <v/>
      </c>
      <c r="G42" s="294" t="str">
        <f>IF(A42="","",VLOOKUP(A42,ISDN2!$BZ$101:$CJ$110,4,FALSE))</f>
        <v/>
      </c>
      <c r="H42" s="294" t="str">
        <f>IF(A42="","",VLOOKUP(A42,ISDN2!$BZ$101:$CJ$110,5,FALSE))</f>
        <v/>
      </c>
      <c r="I42" s="294" t="str">
        <f>IF(A42="","",VLOOKUP(A42,ISDN2!$BZ$101:$CJ$110,6,FALSE))</f>
        <v/>
      </c>
      <c r="J42" s="294" t="str">
        <f>IF(A42="","",VLOOKUP(A42,ISDN2!$BZ$101:$CJ$110,7,FALSE))</f>
        <v/>
      </c>
      <c r="K42" s="294" t="str">
        <f>IF(A42="","",VLOOKUP(A42,ISDN2!$BZ$101:$CJ$110,8,FALSE))</f>
        <v/>
      </c>
      <c r="L42" s="294" t="str">
        <f>IF(A42="","",VLOOKUP(A42,ISDN2!$BZ$101:$CJ$110,10,FALSE))</f>
        <v/>
      </c>
      <c r="M42" s="294" t="str">
        <f>IF(A42="","",VLOOKUP(A42,ISDN2!$BZ$101:$CJ$110,11,FALSE))</f>
        <v/>
      </c>
      <c r="N42" s="317" t="str">
        <f>IF(A42="","",VLOOKUP(A42,ISDN2!$C$40:$T$59,10,FALSE))</f>
        <v/>
      </c>
      <c r="O42" s="183"/>
      <c r="P42" s="312"/>
      <c r="Q42" s="183"/>
      <c r="R42" s="290"/>
      <c r="S42" s="290"/>
    </row>
    <row r="43" spans="1:19" x14ac:dyDescent="0.25">
      <c r="A43" s="114" t="str">
        <f>ISDN2!CI82</f>
        <v/>
      </c>
      <c r="B43" s="280"/>
      <c r="C43" s="295"/>
      <c r="D43" s="136" t="str">
        <f>IF(A43="","",VLOOKUP(A43,ISDN2!$B$40:$T$59,3,FALSE))</f>
        <v/>
      </c>
      <c r="E43" s="289"/>
      <c r="F43" s="313"/>
      <c r="G43" s="295"/>
      <c r="H43" s="295"/>
      <c r="I43" s="295"/>
      <c r="J43" s="295"/>
      <c r="K43" s="295"/>
      <c r="L43" s="313"/>
      <c r="M43" s="295"/>
      <c r="N43" s="318"/>
      <c r="O43" s="183"/>
      <c r="P43" s="312"/>
      <c r="Q43" s="183"/>
      <c r="R43" s="291"/>
      <c r="S43" s="290"/>
    </row>
    <row r="44" spans="1:19" x14ac:dyDescent="0.25">
      <c r="A44" s="114" t="str">
        <f>ISDN2!CI83</f>
        <v/>
      </c>
      <c r="B44" s="280" t="str">
        <f>IF(A44="","",VLOOKUP(A44,ISDN2!$C$40:$T$59,1,FALSE))</f>
        <v/>
      </c>
      <c r="C44" s="294" t="str">
        <f>IF(A44="","",VLOOKUP(A44,ISDN2!$C$20:$O$29,2,FALSE))</f>
        <v/>
      </c>
      <c r="D44" s="136" t="str">
        <f>IF(A44="","",VLOOKUP(A44,ISDN2!$B$40:$T$59,3,FALSE))</f>
        <v/>
      </c>
      <c r="E44" s="288" t="str">
        <f>IF(A44="","",VLOOKUP(A44,ISDN2!$BZ$101:$CJ$110,2,FALSE))</f>
        <v/>
      </c>
      <c r="F44" s="294" t="str">
        <f>IF(A44="","",VLOOKUP(A44,ISDN2!$BZ$101:$CJ$110,3,FALSE))</f>
        <v/>
      </c>
      <c r="G44" s="294" t="str">
        <f>IF(A44="","",VLOOKUP(A44,ISDN2!$BZ$101:$CJ$110,4,FALSE))</f>
        <v/>
      </c>
      <c r="H44" s="294" t="str">
        <f>IF(A44="","",VLOOKUP(A44,ISDN2!$BZ$101:$CJ$110,5,FALSE))</f>
        <v/>
      </c>
      <c r="I44" s="294" t="str">
        <f>IF(A44="","",VLOOKUP(A44,ISDN2!$BZ$101:$CJ$110,6,FALSE))</f>
        <v/>
      </c>
      <c r="J44" s="294" t="str">
        <f>IF(A44="","",VLOOKUP(A44,ISDN2!$BZ$101:$CJ$110,7,FALSE))</f>
        <v/>
      </c>
      <c r="K44" s="294" t="str">
        <f>IF(A44="","",VLOOKUP(A44,ISDN2!$BZ$101:$CJ$110,8,FALSE))</f>
        <v/>
      </c>
      <c r="L44" s="294" t="str">
        <f>IF(A44="","",VLOOKUP(A44,ISDN2!$BZ$101:$CJ$110,10,FALSE))</f>
        <v/>
      </c>
      <c r="M44" s="294" t="str">
        <f>IF(A44="","",VLOOKUP(A44,ISDN2!$BZ$101:$CJ$110,11,FALSE))</f>
        <v/>
      </c>
      <c r="N44" s="317" t="str">
        <f>IF(A44="","",VLOOKUP(A44,ISDN2!$C$40:$T$59,10,FALSE))</f>
        <v/>
      </c>
      <c r="O44" s="183"/>
      <c r="P44" s="312"/>
      <c r="Q44" s="183"/>
      <c r="R44" s="290"/>
      <c r="S44" s="290"/>
    </row>
    <row r="45" spans="1:19" x14ac:dyDescent="0.25">
      <c r="A45" s="114" t="str">
        <f>ISDN2!CI84</f>
        <v/>
      </c>
      <c r="B45" s="280"/>
      <c r="C45" s="295"/>
      <c r="D45" s="136" t="str">
        <f>IF(A45="","",VLOOKUP(A45,ISDN2!$B$40:$T$59,3,FALSE))</f>
        <v/>
      </c>
      <c r="E45" s="289"/>
      <c r="F45" s="313"/>
      <c r="G45" s="295"/>
      <c r="H45" s="295"/>
      <c r="I45" s="295"/>
      <c r="J45" s="295"/>
      <c r="K45" s="295"/>
      <c r="L45" s="313"/>
      <c r="M45" s="295"/>
      <c r="N45" s="318"/>
      <c r="O45" s="183"/>
      <c r="P45" s="312"/>
      <c r="Q45" s="183"/>
      <c r="R45" s="291"/>
      <c r="S45" s="290"/>
    </row>
    <row r="46" spans="1:19" x14ac:dyDescent="0.25">
      <c r="A46" s="114" t="str">
        <f>ISDN2!CI85</f>
        <v/>
      </c>
      <c r="B46" s="280" t="str">
        <f>IF(A46="","",VLOOKUP(A46,ISDN2!$C$40:$T$59,1,FALSE))</f>
        <v/>
      </c>
      <c r="C46" s="294" t="str">
        <f>IF(A46="","",VLOOKUP(A46,ISDN2!$C$20:$O$29,2,FALSE))</f>
        <v/>
      </c>
      <c r="D46" s="136" t="str">
        <f>IF(A46="","",VLOOKUP(A46,ISDN2!$B$40:$T$59,3,FALSE))</f>
        <v/>
      </c>
      <c r="E46" s="288" t="str">
        <f>IF(A46="","",VLOOKUP(A46,ISDN2!$BZ$101:$CJ$110,2,FALSE))</f>
        <v/>
      </c>
      <c r="F46" s="294" t="str">
        <f>IF(A46="","",VLOOKUP(A46,ISDN2!$BZ$101:$CJ$110,3,FALSE))</f>
        <v/>
      </c>
      <c r="G46" s="294" t="str">
        <f>IF(A46="","",VLOOKUP(A46,ISDN2!$BZ$101:$CJ$110,4,FALSE))</f>
        <v/>
      </c>
      <c r="H46" s="294" t="str">
        <f>IF(A46="","",VLOOKUP(A46,ISDN2!$BZ$101:$CJ$110,5,FALSE))</f>
        <v/>
      </c>
      <c r="I46" s="294" t="str">
        <f>IF(A46="","",VLOOKUP(A46,ISDN2!$BZ$101:$CJ$110,6,FALSE))</f>
        <v/>
      </c>
      <c r="J46" s="294" t="str">
        <f>IF(A46="","",VLOOKUP(A46,ISDN2!$BZ$101:$CJ$110,7,FALSE))</f>
        <v/>
      </c>
      <c r="K46" s="294" t="str">
        <f>IF(A46="","",VLOOKUP(A46,ISDN2!$BZ$101:$CJ$110,8,FALSE))</f>
        <v/>
      </c>
      <c r="L46" s="294" t="str">
        <f>IF(A46="","",VLOOKUP(A46,ISDN2!$BZ$101:$CJ$110,10,FALSE))</f>
        <v/>
      </c>
      <c r="M46" s="294" t="str">
        <f>IF(A46="","",VLOOKUP(A46,ISDN2!$BZ$101:$CJ$110,11,FALSE))</f>
        <v/>
      </c>
      <c r="N46" s="317" t="str">
        <f>IF(A46="","",VLOOKUP(A46,ISDN2!$C$40:$T$59,10,FALSE))</f>
        <v/>
      </c>
      <c r="O46" s="183"/>
      <c r="P46" s="312"/>
      <c r="Q46" s="183"/>
      <c r="R46" s="290"/>
      <c r="S46" s="290"/>
    </row>
    <row r="47" spans="1:19" x14ac:dyDescent="0.25">
      <c r="A47" s="114" t="str">
        <f>ISDN2!CI86</f>
        <v/>
      </c>
      <c r="B47" s="280"/>
      <c r="C47" s="295"/>
      <c r="D47" s="136" t="str">
        <f>IF(A47="","",VLOOKUP(A47,ISDN2!$B$40:$T$59,3,FALSE))</f>
        <v/>
      </c>
      <c r="E47" s="289"/>
      <c r="F47" s="313"/>
      <c r="G47" s="295"/>
      <c r="H47" s="295"/>
      <c r="I47" s="295"/>
      <c r="J47" s="295"/>
      <c r="K47" s="295"/>
      <c r="L47" s="313"/>
      <c r="M47" s="295"/>
      <c r="N47" s="318"/>
      <c r="O47" s="183"/>
      <c r="P47" s="312"/>
      <c r="Q47" s="183"/>
      <c r="R47" s="291"/>
      <c r="S47" s="290"/>
    </row>
    <row r="48" spans="1:19" x14ac:dyDescent="0.25">
      <c r="A48" s="114" t="str">
        <f>ISDN2!CI87</f>
        <v/>
      </c>
      <c r="B48" s="280" t="str">
        <f>IF(A48="","",VLOOKUP(A48,ISDN2!$C$40:$T$59,1,FALSE))</f>
        <v/>
      </c>
      <c r="C48" s="294" t="str">
        <f>IF(A48="","",VLOOKUP(A48,ISDN2!$C$20:$O$29,2,FALSE))</f>
        <v/>
      </c>
      <c r="D48" s="136" t="str">
        <f>IF(A48="","",VLOOKUP(A48,ISDN2!$B$40:$T$59,3,FALSE))</f>
        <v/>
      </c>
      <c r="E48" s="288" t="str">
        <f>IF(A48="","",VLOOKUP(A48,ISDN2!$BZ$101:$CJ$110,2,FALSE))</f>
        <v/>
      </c>
      <c r="F48" s="294" t="str">
        <f>IF(A48="","",VLOOKUP(A48,ISDN2!$BZ$101:$CJ$110,3,FALSE))</f>
        <v/>
      </c>
      <c r="G48" s="294" t="str">
        <f>IF(A48="","",VLOOKUP(A48,ISDN2!$BZ$101:$CJ$110,4,FALSE))</f>
        <v/>
      </c>
      <c r="H48" s="294" t="str">
        <f>IF(A48="","",VLOOKUP(A48,ISDN2!$BZ$101:$CJ$110,5,FALSE))</f>
        <v/>
      </c>
      <c r="I48" s="294" t="str">
        <f>IF(A48="","",VLOOKUP(A48,ISDN2!$BZ$101:$CJ$110,6,FALSE))</f>
        <v/>
      </c>
      <c r="J48" s="294" t="str">
        <f>IF(A48="","",VLOOKUP(A48,ISDN2!$BZ$101:$CJ$110,7,FALSE))</f>
        <v/>
      </c>
      <c r="K48" s="294" t="str">
        <f>IF(A48="","",VLOOKUP(A48,ISDN2!$BZ$101:$CJ$110,8,FALSE))</f>
        <v/>
      </c>
      <c r="L48" s="294" t="str">
        <f>IF(A48="","",VLOOKUP(A48,ISDN2!$BZ$101:$CJ$110,10,FALSE))</f>
        <v/>
      </c>
      <c r="M48" s="294" t="str">
        <f>IF(A48="","",VLOOKUP(A48,ISDN2!$BZ$101:$CJ$110,11,FALSE))</f>
        <v/>
      </c>
      <c r="N48" s="317" t="str">
        <f>IF(A48="","",VLOOKUP(A48,ISDN2!$C$40:$T$59,10,FALSE))</f>
        <v/>
      </c>
      <c r="O48" s="183"/>
      <c r="P48" s="312"/>
      <c r="Q48" s="183"/>
      <c r="R48" s="290"/>
      <c r="S48" s="290"/>
    </row>
    <row r="49" spans="1:19" x14ac:dyDescent="0.25">
      <c r="A49" s="114" t="str">
        <f>ISDN2!CI88</f>
        <v/>
      </c>
      <c r="B49" s="280"/>
      <c r="C49" s="295"/>
      <c r="D49" s="136" t="str">
        <f>IF(A49="","",VLOOKUP(A49,ISDN2!$B$40:$T$59,3,FALSE))</f>
        <v/>
      </c>
      <c r="E49" s="289"/>
      <c r="F49" s="313"/>
      <c r="G49" s="295"/>
      <c r="H49" s="295"/>
      <c r="I49" s="295"/>
      <c r="J49" s="295"/>
      <c r="K49" s="295"/>
      <c r="L49" s="313"/>
      <c r="M49" s="295"/>
      <c r="N49" s="318"/>
      <c r="O49" s="183"/>
      <c r="P49" s="312"/>
      <c r="Q49" s="183"/>
      <c r="R49" s="291"/>
      <c r="S49" s="290"/>
    </row>
    <row r="50" spans="1:19" x14ac:dyDescent="0.25">
      <c r="A50" s="114" t="str">
        <f>ISDN2!CI89</f>
        <v/>
      </c>
      <c r="B50" s="280" t="str">
        <f>IF(A50="","",VLOOKUP(A50,ISDN2!$C$40:$T$59,1,FALSE))</f>
        <v/>
      </c>
      <c r="C50" s="294" t="str">
        <f>IF(A50="","",VLOOKUP(A50,ISDN2!$C$20:$O$29,2,FALSE))</f>
        <v/>
      </c>
      <c r="D50" s="136" t="str">
        <f>IF(A50="","",VLOOKUP(A50,ISDN2!$B$40:$T$59,3,FALSE))</f>
        <v/>
      </c>
      <c r="E50" s="288" t="str">
        <f>IF(A50="","",VLOOKUP(A50,ISDN2!$BZ$101:$CJ$110,2,FALSE))</f>
        <v/>
      </c>
      <c r="F50" s="294" t="str">
        <f>IF(A50="","",VLOOKUP(A50,ISDN2!$BZ$101:$CJ$110,3,FALSE))</f>
        <v/>
      </c>
      <c r="G50" s="294" t="str">
        <f>IF(A50="","",VLOOKUP(A50,ISDN2!$BZ$101:$CJ$110,4,FALSE))</f>
        <v/>
      </c>
      <c r="H50" s="294" t="str">
        <f>IF(A50="","",VLOOKUP(A50,ISDN2!$BZ$101:$CJ$110,5,FALSE))</f>
        <v/>
      </c>
      <c r="I50" s="294" t="str">
        <f>IF(A50="","",VLOOKUP(A50,ISDN2!$BZ$101:$CJ$110,6,FALSE))</f>
        <v/>
      </c>
      <c r="J50" s="294" t="str">
        <f>IF(A50="","",VLOOKUP(A50,ISDN2!$BZ$101:$CJ$110,7,FALSE))</f>
        <v/>
      </c>
      <c r="K50" s="294" t="str">
        <f>IF(A50="","",VLOOKUP(A50,ISDN2!$BZ$101:$CJ$110,8,FALSE))</f>
        <v/>
      </c>
      <c r="L50" s="294" t="str">
        <f>IF(A50="","",VLOOKUP(A50,ISDN2!$BZ$101:$CJ$110,10,FALSE))</f>
        <v/>
      </c>
      <c r="M50" s="294" t="str">
        <f>IF(A50="","",VLOOKUP(A50,ISDN2!$BZ$101:$CJ$110,11,FALSE))</f>
        <v/>
      </c>
      <c r="N50" s="317" t="str">
        <f>IF(A50="","",VLOOKUP(A50,ISDN2!$C$40:$T$59,10,FALSE))</f>
        <v/>
      </c>
      <c r="O50" s="183"/>
      <c r="P50" s="312"/>
      <c r="Q50" s="183"/>
      <c r="R50" s="290"/>
      <c r="S50" s="290"/>
    </row>
    <row r="51" spans="1:19" x14ac:dyDescent="0.25">
      <c r="A51" s="114" t="str">
        <f>ISDN2!CI90</f>
        <v/>
      </c>
      <c r="B51" s="280"/>
      <c r="C51" s="295"/>
      <c r="D51" s="136" t="str">
        <f>IF(A51="","",VLOOKUP(A51,ISDN2!$B$40:$T$59,3,FALSE))</f>
        <v/>
      </c>
      <c r="E51" s="289"/>
      <c r="F51" s="313"/>
      <c r="G51" s="295"/>
      <c r="H51" s="295"/>
      <c r="I51" s="295"/>
      <c r="J51" s="295"/>
      <c r="K51" s="295"/>
      <c r="L51" s="313"/>
      <c r="M51" s="295"/>
      <c r="N51" s="318"/>
      <c r="O51" s="183"/>
      <c r="P51" s="312"/>
      <c r="Q51" s="183"/>
      <c r="R51" s="291"/>
      <c r="S51" s="290"/>
    </row>
    <row r="52" spans="1:19" x14ac:dyDescent="0.25">
      <c r="A52" s="114" t="str">
        <f>ISDN2!CI91</f>
        <v/>
      </c>
      <c r="B52" s="280" t="str">
        <f>IF(A52="","",VLOOKUP(A52,ISDN2!$C$40:$T$59,1,FALSE))</f>
        <v/>
      </c>
      <c r="C52" s="294" t="str">
        <f>IF(A52="","",VLOOKUP(A52,ISDN2!$C$20:$O$29,2,FALSE))</f>
        <v/>
      </c>
      <c r="D52" s="136" t="str">
        <f>IF(A52="","",VLOOKUP(A52,ISDN2!$B$40:$T$59,3,FALSE))</f>
        <v/>
      </c>
      <c r="E52" s="288" t="str">
        <f>IF(A52="","",VLOOKUP(A52,ISDN2!$BZ$101:$CJ$110,2,FALSE))</f>
        <v/>
      </c>
      <c r="F52" s="294" t="str">
        <f>IF(A52="","",VLOOKUP(A52,ISDN2!$BZ$101:$CJ$110,3,FALSE))</f>
        <v/>
      </c>
      <c r="G52" s="294" t="str">
        <f>IF(A52="","",VLOOKUP(A52,ISDN2!$BZ$101:$CJ$110,4,FALSE))</f>
        <v/>
      </c>
      <c r="H52" s="294" t="str">
        <f>IF(A52="","",VLOOKUP(A52,ISDN2!$BZ$101:$CJ$110,5,FALSE))</f>
        <v/>
      </c>
      <c r="I52" s="294" t="str">
        <f>IF(A52="","",VLOOKUP(A52,ISDN2!$BZ$101:$CJ$110,6,FALSE))</f>
        <v/>
      </c>
      <c r="J52" s="294" t="str">
        <f>IF(A52="","",VLOOKUP(A52,ISDN2!$BZ$101:$CJ$110,7,FALSE))</f>
        <v/>
      </c>
      <c r="K52" s="294" t="str">
        <f>IF(A52="","",VLOOKUP(A52,ISDN2!$BZ$101:$CJ$110,8,FALSE))</f>
        <v/>
      </c>
      <c r="L52" s="294" t="str">
        <f>IF(A52="","",VLOOKUP(A52,ISDN2!$BZ$101:$CJ$110,10,FALSE))</f>
        <v/>
      </c>
      <c r="M52" s="294" t="str">
        <f>IF(A52="","",VLOOKUP(A52,ISDN2!$BZ$101:$CJ$110,11,FALSE))</f>
        <v/>
      </c>
      <c r="N52" s="317" t="str">
        <f>IF(A52="","",VLOOKUP(A52,ISDN2!$C$40:$T$59,10,FALSE))</f>
        <v/>
      </c>
      <c r="O52" s="183"/>
      <c r="P52" s="312"/>
      <c r="Q52" s="183"/>
      <c r="R52" s="290"/>
      <c r="S52" s="290"/>
    </row>
    <row r="53" spans="1:19" x14ac:dyDescent="0.25">
      <c r="A53" s="114" t="str">
        <f>ISDN2!CI92</f>
        <v/>
      </c>
      <c r="B53" s="280"/>
      <c r="C53" s="295"/>
      <c r="D53" s="136" t="str">
        <f>IF(A53="","",VLOOKUP(A53,ISDN2!$B$40:$T$59,3,FALSE))</f>
        <v/>
      </c>
      <c r="E53" s="289"/>
      <c r="F53" s="313"/>
      <c r="G53" s="295"/>
      <c r="H53" s="295"/>
      <c r="I53" s="295"/>
      <c r="J53" s="295"/>
      <c r="K53" s="295"/>
      <c r="L53" s="313"/>
      <c r="M53" s="295"/>
      <c r="N53" s="318"/>
      <c r="O53" s="183"/>
      <c r="P53" s="312"/>
      <c r="Q53" s="183"/>
      <c r="R53" s="291"/>
      <c r="S53" s="290"/>
    </row>
    <row r="54" spans="1:19" x14ac:dyDescent="0.25">
      <c r="A54" s="114" t="str">
        <f>ISDN2!CI93</f>
        <v/>
      </c>
      <c r="B54" s="280" t="str">
        <f>IF(A54="","",VLOOKUP(A54,ISDN2!$C$40:$T$59,1,FALSE))</f>
        <v/>
      </c>
      <c r="C54" s="294" t="str">
        <f>IF(A54="","",VLOOKUP(A54,ISDN2!$C$20:$O$29,2,FALSE))</f>
        <v/>
      </c>
      <c r="D54" s="136" t="str">
        <f>IF(A54="","",VLOOKUP(A54,ISDN2!$B$40:$T$59,3,FALSE))</f>
        <v/>
      </c>
      <c r="E54" s="288" t="str">
        <f>IF(A54="","",VLOOKUP(A54,ISDN2!$BZ$101:$CJ$110,2,FALSE))</f>
        <v/>
      </c>
      <c r="F54" s="294" t="str">
        <f>IF(A54="","",VLOOKUP(A54,ISDN2!$BZ$101:$CJ$110,3,FALSE))</f>
        <v/>
      </c>
      <c r="G54" s="294" t="str">
        <f>IF(A54="","",VLOOKUP(A54,ISDN2!$BZ$101:$CJ$110,4,FALSE))</f>
        <v/>
      </c>
      <c r="H54" s="294" t="str">
        <f>IF(A54="","",VLOOKUP(A54,ISDN2!$BZ$101:$CJ$110,5,FALSE))</f>
        <v/>
      </c>
      <c r="I54" s="294" t="str">
        <f>IF(A54="","",VLOOKUP(A54,ISDN2!$BZ$101:$CJ$110,6,FALSE))</f>
        <v/>
      </c>
      <c r="J54" s="294" t="str">
        <f>IF(A54="","",VLOOKUP(A54,ISDN2!$BZ$101:$CJ$110,7,FALSE))</f>
        <v/>
      </c>
      <c r="K54" s="294" t="str">
        <f>IF(A54="","",VLOOKUP(A54,ISDN2!$BZ$101:$CJ$110,8,FALSE))</f>
        <v/>
      </c>
      <c r="L54" s="294" t="str">
        <f>IF(A54="","",VLOOKUP(A54,ISDN2!$BZ$101:$CJ$110,10,FALSE))</f>
        <v/>
      </c>
      <c r="M54" s="294" t="str">
        <f>IF(A54="","",VLOOKUP(A54,ISDN2!$BZ$101:$CJ$110,11,FALSE))</f>
        <v/>
      </c>
      <c r="N54" s="317" t="str">
        <f>IF(A54="","",VLOOKUP(A54,ISDN2!$C$40:$T$59,10,FALSE))</f>
        <v/>
      </c>
      <c r="O54" s="183"/>
      <c r="P54" s="312"/>
      <c r="Q54" s="183"/>
      <c r="R54" s="290"/>
      <c r="S54" s="290"/>
    </row>
    <row r="55" spans="1:19" x14ac:dyDescent="0.25">
      <c r="A55" s="114" t="str">
        <f>ISDN2!CI94</f>
        <v/>
      </c>
      <c r="B55" s="280"/>
      <c r="C55" s="295"/>
      <c r="D55" s="136" t="str">
        <f>IF(A55="","",VLOOKUP(A55,ISDN2!$B$40:$T$59,3,FALSE))</f>
        <v/>
      </c>
      <c r="E55" s="289"/>
      <c r="F55" s="313"/>
      <c r="G55" s="295"/>
      <c r="H55" s="295"/>
      <c r="I55" s="295"/>
      <c r="J55" s="295"/>
      <c r="K55" s="295"/>
      <c r="L55" s="313"/>
      <c r="M55" s="295"/>
      <c r="N55" s="318"/>
      <c r="O55" s="183"/>
      <c r="P55" s="312"/>
      <c r="Q55" s="183"/>
      <c r="R55" s="291"/>
      <c r="S55" s="290"/>
    </row>
    <row r="56" spans="1:19" ht="4.5" customHeight="1" x14ac:dyDescent="0.35">
      <c r="C56" s="59"/>
      <c r="D56" s="68"/>
      <c r="E56" s="68"/>
      <c r="F56" s="68"/>
      <c r="G56" s="68"/>
      <c r="H56" s="68"/>
      <c r="I56" s="72"/>
      <c r="J56" s="68"/>
      <c r="K56" s="59"/>
      <c r="L56" s="68"/>
      <c r="M56" s="68"/>
      <c r="P56" s="70"/>
      <c r="R56" s="48"/>
      <c r="S56" s="48"/>
    </row>
    <row r="57" spans="1:19" ht="16.5" x14ac:dyDescent="0.35">
      <c r="C57" s="59"/>
      <c r="D57" s="68"/>
      <c r="E57" s="68"/>
      <c r="F57" s="68"/>
      <c r="G57" s="68"/>
      <c r="H57" s="68"/>
      <c r="I57" s="72"/>
      <c r="J57" s="68"/>
      <c r="K57" s="74" t="s">
        <v>68</v>
      </c>
      <c r="L57" s="75">
        <f>SUM(L36:L55)</f>
        <v>0</v>
      </c>
      <c r="M57" s="75">
        <f>SUM(M36:M55)</f>
        <v>0</v>
      </c>
      <c r="P57" s="70"/>
      <c r="R57" s="76"/>
      <c r="S57" s="76"/>
    </row>
    <row r="58" spans="1:19" x14ac:dyDescent="0.25">
      <c r="C58" s="59"/>
      <c r="D58" s="59"/>
      <c r="E58" s="59"/>
      <c r="F58" s="59"/>
      <c r="G58" s="59"/>
      <c r="H58" s="59"/>
      <c r="I58" s="77"/>
      <c r="J58" s="59"/>
      <c r="K58" s="59"/>
      <c r="P58" s="70"/>
    </row>
    <row r="59" spans="1:19" x14ac:dyDescent="0.25">
      <c r="C59" s="59"/>
      <c r="D59" s="59"/>
      <c r="E59" s="59"/>
      <c r="F59" s="59"/>
      <c r="G59" s="59"/>
      <c r="H59" s="59"/>
      <c r="I59" s="77"/>
      <c r="J59" s="59"/>
      <c r="K59" s="59"/>
      <c r="L59" s="59"/>
      <c r="M59" s="59"/>
      <c r="P59" s="70"/>
    </row>
    <row r="60" spans="1:19" x14ac:dyDescent="0.25">
      <c r="C60" s="59"/>
      <c r="D60" s="59"/>
      <c r="E60" s="59"/>
      <c r="F60" s="59"/>
      <c r="G60" s="59"/>
      <c r="H60" s="59"/>
      <c r="I60" s="77"/>
      <c r="J60" s="59"/>
      <c r="K60" s="59"/>
      <c r="L60" s="59"/>
      <c r="M60" s="59"/>
    </row>
    <row r="61" spans="1:19" ht="15" customHeight="1" x14ac:dyDescent="0.35">
      <c r="C61" s="177" t="s">
        <v>131</v>
      </c>
      <c r="D61" s="178"/>
      <c r="E61" s="314" t="s">
        <v>74</v>
      </c>
      <c r="F61" s="315"/>
      <c r="G61" s="315"/>
      <c r="H61" s="315"/>
      <c r="I61" s="315"/>
      <c r="J61" s="315"/>
      <c r="K61" s="316"/>
      <c r="L61" s="310" t="s">
        <v>75</v>
      </c>
      <c r="M61" s="311"/>
      <c r="N61" s="150" t="s">
        <v>144</v>
      </c>
    </row>
    <row r="62" spans="1:19" ht="4.5" customHeight="1" x14ac:dyDescent="0.35">
      <c r="C62" s="68"/>
      <c r="D62" s="68"/>
      <c r="E62" s="68"/>
      <c r="F62" s="68"/>
      <c r="G62" s="68"/>
      <c r="H62" s="68"/>
      <c r="I62" s="72"/>
      <c r="L62" s="68"/>
      <c r="M62" s="59"/>
    </row>
    <row r="63" spans="1:19" ht="30" customHeight="1" x14ac:dyDescent="0.25">
      <c r="B63" s="133" t="s">
        <v>220</v>
      </c>
      <c r="C63" s="133" t="s">
        <v>129</v>
      </c>
      <c r="D63" s="124" t="s">
        <v>10</v>
      </c>
      <c r="E63" s="122" t="s">
        <v>14</v>
      </c>
      <c r="F63" s="122" t="s">
        <v>18</v>
      </c>
      <c r="G63" s="122" t="s">
        <v>17</v>
      </c>
      <c r="H63" s="122" t="s">
        <v>116</v>
      </c>
      <c r="I63" s="122" t="s">
        <v>80</v>
      </c>
      <c r="J63" s="133" t="s">
        <v>151</v>
      </c>
      <c r="K63" s="133" t="s">
        <v>152</v>
      </c>
      <c r="L63" s="133" t="s">
        <v>153</v>
      </c>
      <c r="M63" s="133" t="s">
        <v>154</v>
      </c>
      <c r="N63" s="143" t="s">
        <v>140</v>
      </c>
    </row>
    <row r="64" spans="1:19" ht="4.5" customHeight="1" x14ac:dyDescent="0.25">
      <c r="C64" s="77"/>
      <c r="D64" s="173"/>
      <c r="E64" s="78"/>
      <c r="F64" s="106"/>
      <c r="G64" s="71"/>
      <c r="H64" s="71"/>
      <c r="I64" s="160"/>
      <c r="J64" s="71"/>
      <c r="K64" s="71"/>
      <c r="L64" s="78"/>
      <c r="M64" s="78"/>
      <c r="N64" s="149"/>
    </row>
    <row r="65" spans="1:14" ht="16.5" x14ac:dyDescent="0.35">
      <c r="A65" s="49" t="str">
        <f>ISDN30!BO64</f>
        <v/>
      </c>
      <c r="B65" s="79" t="str">
        <f>IF(A65="","",VLOOKUP(A65,ISDN30!B28:O28,1,FALSE))</f>
        <v/>
      </c>
      <c r="C65" s="79" t="str">
        <f>IF(A65="","",VLOOKUP(A65,ISDN30!B20:K20,2,FALSE))</f>
        <v/>
      </c>
      <c r="D65" s="126" t="str">
        <f>IF(A65="","",VLOOKUP(A65,ISDN30!B28:O28,2,FALSE))</f>
        <v/>
      </c>
      <c r="E65" s="120" t="str">
        <f>IF(A65="","",ISDN30!BG57)</f>
        <v/>
      </c>
      <c r="F65" s="120" t="str">
        <f>IF(A65="","",ISDN30!BH57)</f>
        <v/>
      </c>
      <c r="G65" s="120" t="str">
        <f>IF(A65="","",ISDN30!BI57)</f>
        <v/>
      </c>
      <c r="H65" s="132" t="str">
        <f>IF(A65="","",ISDN30!BJ57)</f>
        <v/>
      </c>
      <c r="I65" s="120" t="str">
        <f>IF(A65="","",IF(ISDN30!F20="","",ISDN30!BL56))</f>
        <v/>
      </c>
      <c r="J65" s="132" t="str">
        <f>IF(A65="","",IF(ISDN30!F20="","",ISDN30!BK57))</f>
        <v/>
      </c>
      <c r="K65" s="132" t="str">
        <f>IF(A65="","",IF(ISDN30!F20="","",ISDN30!BM57))</f>
        <v/>
      </c>
      <c r="L65" s="132" t="str">
        <f>IF(A65="","",IF(ISDN30!F20="","",11+K65))</f>
        <v/>
      </c>
      <c r="M65" s="80" t="str">
        <f>IF(A65="","",IF(ISDN30!F20="","",SUM(E65:J65)))</f>
        <v/>
      </c>
      <c r="N65" s="145" t="str">
        <f>IF(A65="","",IF(ISDN30!L28="","",ISDN30!L28))</f>
        <v/>
      </c>
    </row>
    <row r="66" spans="1:14" ht="5.25" customHeight="1" x14ac:dyDescent="0.35">
      <c r="B66" s="59"/>
      <c r="C66" s="59"/>
      <c r="D66" s="127"/>
      <c r="E66" s="81"/>
      <c r="F66" s="105"/>
      <c r="G66" s="73"/>
      <c r="H66" s="73"/>
      <c r="I66" s="182"/>
      <c r="J66" s="73"/>
      <c r="K66" s="73"/>
      <c r="L66" s="108"/>
      <c r="M66" s="72"/>
      <c r="N66" s="59"/>
    </row>
    <row r="67" spans="1:14" ht="16.5" x14ac:dyDescent="0.35">
      <c r="B67" s="82"/>
      <c r="C67" s="82"/>
      <c r="D67" s="174" t="str">
        <f>IF($A$65="","",ISDN30!C29)</f>
        <v/>
      </c>
      <c r="E67" s="151"/>
      <c r="F67" s="132" t="str">
        <f>IF($A$65="","",IF(ISDN30!C29="","",ISDN30!$BH$57))</f>
        <v/>
      </c>
      <c r="G67" s="83"/>
      <c r="H67" s="107"/>
      <c r="I67" s="132" t="str">
        <f>IF($A$65="","",IF(ISDN30!C29="","",ISDN30!$BL$56))</f>
        <v/>
      </c>
      <c r="J67" s="154"/>
      <c r="K67" s="84"/>
      <c r="L67" s="80" t="str">
        <f>IF($A$65="","",IF(ISDN30!C29="","",11))</f>
        <v/>
      </c>
      <c r="M67" s="80" t="str">
        <f>IF($A$65="","",IF(ISDN30!C29="","",SUM(F67:I67)))</f>
        <v/>
      </c>
      <c r="N67" s="163"/>
    </row>
    <row r="68" spans="1:14" ht="16.5" x14ac:dyDescent="0.35">
      <c r="B68" s="82"/>
      <c r="C68" s="82"/>
      <c r="D68" s="174" t="str">
        <f>IF($A$65="","",ISDN30!C30)</f>
        <v/>
      </c>
      <c r="E68" s="151"/>
      <c r="F68" s="132" t="str">
        <f>IF($A$65="","",IF(ISDN30!C30="","",ISDN30!$BH$57))</f>
        <v/>
      </c>
      <c r="G68" s="83"/>
      <c r="H68" s="82"/>
      <c r="I68" s="132" t="str">
        <f>IF($A$65="","",IF(ISDN30!C30="","",ISDN30!$BL$56))</f>
        <v/>
      </c>
      <c r="J68" s="154"/>
      <c r="K68" s="84"/>
      <c r="L68" s="80" t="str">
        <f>IF($A$65="","",IF(ISDN30!C30="","",11))</f>
        <v/>
      </c>
      <c r="M68" s="80" t="str">
        <f>IF($A$65="","",IF(ISDN30!C30="","",SUM(F68:I68)))</f>
        <v/>
      </c>
      <c r="N68" s="163"/>
    </row>
    <row r="69" spans="1:14" ht="16.5" x14ac:dyDescent="0.35">
      <c r="B69" s="82"/>
      <c r="C69" s="82"/>
      <c r="D69" s="174" t="str">
        <f>IF($A$65="","",ISDN30!C31)</f>
        <v/>
      </c>
      <c r="E69" s="151"/>
      <c r="F69" s="132" t="str">
        <f>IF($A$65="","",IF(ISDN30!C31="","",ISDN30!$BH$57))</f>
        <v/>
      </c>
      <c r="G69" s="83"/>
      <c r="H69" s="82"/>
      <c r="I69" s="132" t="str">
        <f>IF($A$65="","",IF(ISDN30!C31="","",ISDN30!$BL$56))</f>
        <v/>
      </c>
      <c r="J69" s="154"/>
      <c r="K69" s="84"/>
      <c r="L69" s="80" t="str">
        <f>IF($A$65="","",IF(ISDN30!C31="","",11))</f>
        <v/>
      </c>
      <c r="M69" s="80" t="str">
        <f>IF($A$65="","",IF(ISDN30!C31="","",SUM(F69:I69)))</f>
        <v/>
      </c>
      <c r="N69" s="163"/>
    </row>
    <row r="70" spans="1:14" ht="16.5" x14ac:dyDescent="0.35">
      <c r="B70" s="82"/>
      <c r="C70" s="82"/>
      <c r="D70" s="174" t="str">
        <f>IF($A$65="","",ISDN30!C32)</f>
        <v/>
      </c>
      <c r="E70" s="151"/>
      <c r="F70" s="132" t="str">
        <f>IF($A$65="","",IF(ISDN30!C32="","",ISDN30!$BH$57))</f>
        <v/>
      </c>
      <c r="G70" s="83"/>
      <c r="H70" s="82"/>
      <c r="I70" s="132" t="str">
        <f>IF($A$65="","",IF(ISDN30!C32="","",ISDN30!$BL$56))</f>
        <v/>
      </c>
      <c r="J70" s="154"/>
      <c r="K70" s="84"/>
      <c r="L70" s="80" t="str">
        <f>IF($A$65="","",IF(ISDN30!C32="","",11))</f>
        <v/>
      </c>
      <c r="M70" s="80" t="str">
        <f>IF($A$65="","",IF(ISDN30!C32="","",SUM(F70:I70)))</f>
        <v/>
      </c>
      <c r="N70" s="163"/>
    </row>
    <row r="71" spans="1:14" ht="16.5" x14ac:dyDescent="0.35">
      <c r="B71" s="82"/>
      <c r="C71" s="82"/>
      <c r="D71" s="174" t="str">
        <f>IF($A$65="","",ISDN30!C33)</f>
        <v/>
      </c>
      <c r="E71" s="151"/>
      <c r="F71" s="132" t="str">
        <f>IF($A$65="","",IF(ISDN30!C33="","",ISDN30!$BH$57))</f>
        <v/>
      </c>
      <c r="G71" s="83"/>
      <c r="H71" s="82"/>
      <c r="I71" s="132" t="str">
        <f>IF($A$65="","",IF(ISDN30!C33="","",ISDN30!$BL$56))</f>
        <v/>
      </c>
      <c r="J71" s="154"/>
      <c r="K71" s="84"/>
      <c r="L71" s="80" t="str">
        <f>IF($A$65="","",IF(ISDN30!C33="","",11))</f>
        <v/>
      </c>
      <c r="M71" s="80" t="str">
        <f>IF($A$65="","",IF(ISDN30!C33="","",SUM(F71:I71)))</f>
        <v/>
      </c>
      <c r="N71" s="163"/>
    </row>
    <row r="72" spans="1:14" ht="16.5" x14ac:dyDescent="0.35">
      <c r="B72" s="82"/>
      <c r="C72" s="82"/>
      <c r="D72" s="174" t="str">
        <f>IF($A$65="","",ISDN30!C34)</f>
        <v/>
      </c>
      <c r="E72" s="151"/>
      <c r="F72" s="132" t="str">
        <f>IF($A$65="","",IF(ISDN30!C34="","",ISDN30!$BH$57))</f>
        <v/>
      </c>
      <c r="G72" s="83"/>
      <c r="H72" s="82"/>
      <c r="I72" s="132" t="str">
        <f>IF($A$65="","",IF(ISDN30!C34="","",ISDN30!$BL$56))</f>
        <v/>
      </c>
      <c r="J72" s="154"/>
      <c r="K72" s="84"/>
      <c r="L72" s="80" t="str">
        <f>IF($A$65="","",IF(ISDN30!C34="","",11))</f>
        <v/>
      </c>
      <c r="M72" s="80" t="str">
        <f>IF($A$65="","",IF(ISDN30!C34="","",SUM(F72:I72)))</f>
        <v/>
      </c>
      <c r="N72" s="163"/>
    </row>
    <row r="73" spans="1:14" ht="16.5" x14ac:dyDescent="0.35">
      <c r="B73" s="82"/>
      <c r="C73" s="82"/>
      <c r="D73" s="174" t="str">
        <f>IF($A$65="","",ISDN30!C35)</f>
        <v/>
      </c>
      <c r="E73" s="151"/>
      <c r="F73" s="132" t="str">
        <f>IF($A$65="","",IF(ISDN30!C35="","",ISDN30!$BH$57))</f>
        <v/>
      </c>
      <c r="G73" s="83"/>
      <c r="H73" s="82"/>
      <c r="I73" s="132" t="str">
        <f>IF($A$65="","",IF(ISDN30!C35="","",ISDN30!$BL$56))</f>
        <v/>
      </c>
      <c r="J73" s="154"/>
      <c r="K73" s="84"/>
      <c r="L73" s="80" t="str">
        <f>IF($A$65="","",IF(ISDN30!C35="","",11))</f>
        <v/>
      </c>
      <c r="M73" s="80" t="str">
        <f>IF($A$65="","",IF(ISDN30!C35="","",SUM(F73:I73)))</f>
        <v/>
      </c>
      <c r="N73" s="163"/>
    </row>
    <row r="74" spans="1:14" ht="16.5" x14ac:dyDescent="0.35">
      <c r="B74" s="82"/>
      <c r="C74" s="82"/>
      <c r="D74" s="174" t="str">
        <f>IF($A$65="","",ISDN30!C36)</f>
        <v/>
      </c>
      <c r="E74" s="151"/>
      <c r="F74" s="132" t="str">
        <f>IF($A$65="","",IF(ISDN30!C36="","",ISDN30!$BH$57))</f>
        <v/>
      </c>
      <c r="G74" s="83"/>
      <c r="H74" s="82"/>
      <c r="I74" s="132" t="str">
        <f>IF($A$65="","",IF(ISDN30!C36="","",ISDN30!$BL$56))</f>
        <v/>
      </c>
      <c r="J74" s="154"/>
      <c r="K74" s="84"/>
      <c r="L74" s="80" t="str">
        <f>IF($A$65="","",IF(ISDN30!C36="","",11))</f>
        <v/>
      </c>
      <c r="M74" s="80" t="str">
        <f>IF($A$65="","",IF(ISDN30!C36="","",SUM(F74:I74)))</f>
        <v/>
      </c>
      <c r="N74" s="163"/>
    </row>
    <row r="75" spans="1:14" ht="16.5" x14ac:dyDescent="0.35">
      <c r="B75" s="82"/>
      <c r="C75" s="82"/>
      <c r="D75" s="174" t="str">
        <f>IF($A$65="","",ISDN30!C37)</f>
        <v/>
      </c>
      <c r="E75" s="151"/>
      <c r="F75" s="132" t="str">
        <f>IF($A$65="","",IF(ISDN30!C37="","",ISDN30!$BH$57))</f>
        <v/>
      </c>
      <c r="G75" s="83"/>
      <c r="H75" s="82"/>
      <c r="I75" s="132" t="str">
        <f>IF($A$65="","",IF(ISDN30!C37="","",ISDN30!$BL$56))</f>
        <v/>
      </c>
      <c r="J75" s="154"/>
      <c r="K75" s="84"/>
      <c r="L75" s="80" t="str">
        <f>IF($A$65="","",IF(ISDN30!C37="","",11))</f>
        <v/>
      </c>
      <c r="M75" s="80" t="str">
        <f>IF($A$65="","",IF(ISDN30!C37="","",SUM(F75:I75)))</f>
        <v/>
      </c>
      <c r="N75" s="163"/>
    </row>
    <row r="76" spans="1:14" ht="16.5" x14ac:dyDescent="0.35">
      <c r="B76" s="82"/>
      <c r="C76" s="82"/>
      <c r="D76" s="174" t="str">
        <f>IF($A$65="","",ISDN30!C38)</f>
        <v/>
      </c>
      <c r="E76" s="151"/>
      <c r="F76" s="132" t="str">
        <f>IF($A$65="","",IF(ISDN30!C38="","",ISDN30!$BH$57))</f>
        <v/>
      </c>
      <c r="G76" s="83"/>
      <c r="H76" s="82"/>
      <c r="I76" s="132" t="str">
        <f>IF($A$65="","",IF(ISDN30!C38="","",ISDN30!$BL$56))</f>
        <v/>
      </c>
      <c r="J76" s="154"/>
      <c r="K76" s="84"/>
      <c r="L76" s="80" t="str">
        <f>IF($A$65="","",IF(ISDN30!C38="","",11))</f>
        <v/>
      </c>
      <c r="M76" s="80" t="str">
        <f>IF($A$65="","",IF(ISDN30!C38="","",SUM(F76:I76)))</f>
        <v/>
      </c>
      <c r="N76" s="163"/>
    </row>
    <row r="77" spans="1:14" ht="16.5" x14ac:dyDescent="0.35">
      <c r="B77" s="82"/>
      <c r="C77" s="82"/>
      <c r="D77" s="174" t="str">
        <f>IF($A$65="","",ISDN30!C39)</f>
        <v/>
      </c>
      <c r="E77" s="151"/>
      <c r="F77" s="132" t="str">
        <f>IF($A$65="","",IF(ISDN30!C39="","",ISDN30!$BH$57))</f>
        <v/>
      </c>
      <c r="G77" s="83"/>
      <c r="H77" s="82"/>
      <c r="I77" s="132" t="str">
        <f>IF($A$65="","",IF(ISDN30!C39="","",ISDN30!$BL$56))</f>
        <v/>
      </c>
      <c r="J77" s="154"/>
      <c r="K77" s="84"/>
      <c r="L77" s="80" t="str">
        <f>IF($A$65="","",IF(ISDN30!C39="","",11))</f>
        <v/>
      </c>
      <c r="M77" s="80" t="str">
        <f>IF($A$65="","",IF(ISDN30!C39="","",SUM(F77:I77)))</f>
        <v/>
      </c>
      <c r="N77" s="163"/>
    </row>
    <row r="78" spans="1:14" ht="16.5" x14ac:dyDescent="0.35">
      <c r="B78" s="82"/>
      <c r="C78" s="82"/>
      <c r="D78" s="174" t="str">
        <f>IF($A$65="","",ISDN30!C40)</f>
        <v/>
      </c>
      <c r="E78" s="151"/>
      <c r="F78" s="132" t="str">
        <f>IF($A$65="","",IF(ISDN30!C40="","",ISDN30!$BH$57))</f>
        <v/>
      </c>
      <c r="G78" s="83"/>
      <c r="H78" s="82"/>
      <c r="I78" s="132" t="str">
        <f>IF($A$65="","",IF(ISDN30!C40="","",ISDN30!$BL$56))</f>
        <v/>
      </c>
      <c r="J78" s="154"/>
      <c r="K78" s="84"/>
      <c r="L78" s="80" t="str">
        <f>IF($A$65="","",IF(ISDN30!C40="","",11))</f>
        <v/>
      </c>
      <c r="M78" s="80" t="str">
        <f>IF($A$65="","",IF(ISDN30!C40="","",SUM(F78:I78)))</f>
        <v/>
      </c>
      <c r="N78" s="163"/>
    </row>
    <row r="79" spans="1:14" ht="16.5" x14ac:dyDescent="0.35">
      <c r="B79" s="82"/>
      <c r="C79" s="82"/>
      <c r="D79" s="174" t="str">
        <f>IF($A$65="","",ISDN30!C41)</f>
        <v/>
      </c>
      <c r="E79" s="151"/>
      <c r="F79" s="132" t="str">
        <f>IF($A$65="","",IF(ISDN30!C41="","",ISDN30!$BH$57))</f>
        <v/>
      </c>
      <c r="G79" s="83"/>
      <c r="H79" s="82"/>
      <c r="I79" s="132" t="str">
        <f>IF($A$65="","",IF(ISDN30!C41="","",ISDN30!$BL$56))</f>
        <v/>
      </c>
      <c r="J79" s="154"/>
      <c r="K79" s="84"/>
      <c r="L79" s="80" t="str">
        <f>IF($A$65="","",IF(ISDN30!C41="","",11))</f>
        <v/>
      </c>
      <c r="M79" s="80" t="str">
        <f>IF($A$65="","",IF(ISDN30!C41="","",SUM(F79:I79)))</f>
        <v/>
      </c>
      <c r="N79" s="163"/>
    </row>
    <row r="80" spans="1:14" ht="16.5" x14ac:dyDescent="0.35">
      <c r="B80" s="82"/>
      <c r="C80" s="82"/>
      <c r="D80" s="174" t="str">
        <f>IF($A$65="","",ISDN30!C42)</f>
        <v/>
      </c>
      <c r="E80" s="151"/>
      <c r="F80" s="132" t="str">
        <f>IF($A$65="","",IF(ISDN30!C42="","",ISDN30!$BH$57))</f>
        <v/>
      </c>
      <c r="G80" s="83"/>
      <c r="H80" s="82"/>
      <c r="I80" s="132" t="str">
        <f>IF($A$65="","",IF(ISDN30!C42="","",ISDN30!$BL$56))</f>
        <v/>
      </c>
      <c r="J80" s="154"/>
      <c r="K80" s="84"/>
      <c r="L80" s="80" t="str">
        <f>IF($A$65="","",IF(ISDN30!C42="","",11))</f>
        <v/>
      </c>
      <c r="M80" s="80" t="str">
        <f>IF($A$65="","",IF(ISDN30!C42="","",SUM(F80:I80)))</f>
        <v/>
      </c>
      <c r="N80" s="163"/>
    </row>
    <row r="81" spans="2:14" ht="16.5" x14ac:dyDescent="0.35">
      <c r="B81" s="82"/>
      <c r="C81" s="82"/>
      <c r="D81" s="174" t="str">
        <f>IF($A$65="","",ISDN30!C43)</f>
        <v/>
      </c>
      <c r="E81" s="151"/>
      <c r="F81" s="132" t="str">
        <f>IF($A$65="","",IF(ISDN30!C43="","",ISDN30!$BH$57))</f>
        <v/>
      </c>
      <c r="G81" s="83"/>
      <c r="H81" s="82"/>
      <c r="I81" s="132" t="str">
        <f>IF($A$65="","",IF(ISDN30!C43="","",ISDN30!$BL$56))</f>
        <v/>
      </c>
      <c r="J81" s="154"/>
      <c r="K81" s="84"/>
      <c r="L81" s="80" t="str">
        <f>IF($A$65="","",IF(ISDN30!C43="","",11))</f>
        <v/>
      </c>
      <c r="M81" s="80" t="str">
        <f>IF($A$65="","",IF(ISDN30!C43="","",SUM(F81:I81)))</f>
        <v/>
      </c>
      <c r="N81" s="163"/>
    </row>
    <row r="82" spans="2:14" ht="16.5" x14ac:dyDescent="0.35">
      <c r="B82" s="82"/>
      <c r="C82" s="82"/>
      <c r="D82" s="174" t="str">
        <f>IF($A$65="","",ISDN30!C44)</f>
        <v/>
      </c>
      <c r="E82" s="151"/>
      <c r="F82" s="132" t="str">
        <f>IF($A$65="","",IF(ISDN30!C44="","",ISDN30!$BH$57))</f>
        <v/>
      </c>
      <c r="G82" s="83"/>
      <c r="H82" s="82"/>
      <c r="I82" s="132" t="str">
        <f>IF($A$65="","",IF(ISDN30!C44="","",ISDN30!$BL$56))</f>
        <v/>
      </c>
      <c r="J82" s="154"/>
      <c r="K82" s="84"/>
      <c r="L82" s="80" t="str">
        <f>IF($A$65="","",IF(ISDN30!C44="","",11))</f>
        <v/>
      </c>
      <c r="M82" s="80" t="str">
        <f>IF($A$65="","",IF(ISDN30!C44="","",SUM(F82:I82)))</f>
        <v/>
      </c>
      <c r="N82" s="163"/>
    </row>
    <row r="83" spans="2:14" ht="16.5" x14ac:dyDescent="0.35">
      <c r="B83" s="82"/>
      <c r="C83" s="82"/>
      <c r="D83" s="174" t="str">
        <f>IF($A$65="","",ISDN30!C45)</f>
        <v/>
      </c>
      <c r="E83" s="151"/>
      <c r="F83" s="132" t="str">
        <f>IF($A$65="","",IF(ISDN30!C45="","",ISDN30!$BH$57))</f>
        <v/>
      </c>
      <c r="G83" s="85"/>
      <c r="H83" s="82"/>
      <c r="I83" s="132" t="str">
        <f>IF($A$65="","",IF(ISDN30!C45="","",ISDN30!$BL$56))</f>
        <v/>
      </c>
      <c r="J83" s="154"/>
      <c r="K83" s="84"/>
      <c r="L83" s="80" t="str">
        <f>IF($A$65="","",IF(ISDN30!C45="","",11))</f>
        <v/>
      </c>
      <c r="M83" s="80" t="str">
        <f>IF($A$65="","",IF(ISDN30!C45="","",SUM(F83:I83)))</f>
        <v/>
      </c>
      <c r="N83" s="163"/>
    </row>
    <row r="84" spans="2:14" ht="16.5" x14ac:dyDescent="0.35">
      <c r="B84" s="82"/>
      <c r="C84" s="82"/>
      <c r="D84" s="174" t="str">
        <f>IF($A$65="","",ISDN30!C46)</f>
        <v/>
      </c>
      <c r="E84" s="151"/>
      <c r="F84" s="132" t="str">
        <f>IF($A$65="","",IF(ISDN30!C46="","",ISDN30!$BH$57))</f>
        <v/>
      </c>
      <c r="G84" s="83"/>
      <c r="H84" s="82"/>
      <c r="I84" s="132" t="str">
        <f>IF($A$65="","",IF(ISDN30!C46="","",ISDN30!$BL$56))</f>
        <v/>
      </c>
      <c r="J84" s="154"/>
      <c r="K84" s="84"/>
      <c r="L84" s="80" t="str">
        <f>IF($A$65="","",IF(ISDN30!C46="","",11))</f>
        <v/>
      </c>
      <c r="M84" s="80" t="str">
        <f>IF($A$65="","",IF(ISDN30!C46="","",SUM(F84:I84)))</f>
        <v/>
      </c>
      <c r="N84" s="163"/>
    </row>
    <row r="85" spans="2:14" ht="16.5" x14ac:dyDescent="0.35">
      <c r="B85" s="82"/>
      <c r="C85" s="82"/>
      <c r="D85" s="174" t="str">
        <f>IF($A$65="","",ISDN30!C47)</f>
        <v/>
      </c>
      <c r="E85" s="151"/>
      <c r="F85" s="132" t="str">
        <f>IF($A$65="","",IF(ISDN30!C47="","",ISDN30!$BH$57))</f>
        <v/>
      </c>
      <c r="G85" s="83"/>
      <c r="H85" s="82"/>
      <c r="I85" s="132" t="str">
        <f>IF($A$65="","",IF(ISDN30!C47="","",ISDN30!$BL$56))</f>
        <v/>
      </c>
      <c r="J85" s="154"/>
      <c r="K85" s="84"/>
      <c r="L85" s="80" t="str">
        <f>IF($A$65="","",IF(ISDN30!C47="","",11))</f>
        <v/>
      </c>
      <c r="M85" s="80" t="str">
        <f>IF($A$65="","",IF(ISDN30!C47="","",SUM(F85:I85)))</f>
        <v/>
      </c>
      <c r="N85" s="163"/>
    </row>
    <row r="86" spans="2:14" ht="16.5" x14ac:dyDescent="0.35">
      <c r="B86" s="82"/>
      <c r="C86" s="82"/>
      <c r="D86" s="174" t="str">
        <f>IF($A$65="","",ISDN30!C48)</f>
        <v/>
      </c>
      <c r="E86" s="151"/>
      <c r="F86" s="132" t="str">
        <f>IF($A$65="","",IF(ISDN30!C48="","",ISDN30!$BH$57))</f>
        <v/>
      </c>
      <c r="G86" s="83"/>
      <c r="H86" s="82"/>
      <c r="I86" s="132" t="str">
        <f>IF($A$65="","",IF(ISDN30!C48="","",ISDN30!$BL$56))</f>
        <v/>
      </c>
      <c r="J86" s="154"/>
      <c r="K86" s="84"/>
      <c r="L86" s="80" t="str">
        <f>IF($A$65="","",IF(ISDN30!C48="","",11))</f>
        <v/>
      </c>
      <c r="M86" s="80" t="str">
        <f>IF($A$65="","",IF(ISDN30!C48="","",SUM(F86:I86)))</f>
        <v/>
      </c>
      <c r="N86" s="163"/>
    </row>
    <row r="87" spans="2:14" ht="16.5" x14ac:dyDescent="0.35">
      <c r="B87" s="82"/>
      <c r="C87" s="82"/>
      <c r="D87" s="174" t="str">
        <f>IF($A$65="","",ISDN30!C49)</f>
        <v/>
      </c>
      <c r="E87" s="151"/>
      <c r="F87" s="132" t="str">
        <f>IF($A$65="","",IF(ISDN30!C49="","",ISDN30!$BH$57))</f>
        <v/>
      </c>
      <c r="G87" s="83"/>
      <c r="H87" s="82"/>
      <c r="I87" s="132" t="str">
        <f>IF($A$65="","",IF(ISDN30!C49="","",ISDN30!$BL$56))</f>
        <v/>
      </c>
      <c r="J87" s="154"/>
      <c r="K87" s="84"/>
      <c r="L87" s="80" t="str">
        <f>IF($A$65="","",IF(ISDN30!C49="","",11))</f>
        <v/>
      </c>
      <c r="M87" s="80" t="str">
        <f>IF($A$65="","",IF(ISDN30!C49="","",SUM(F87:I87)))</f>
        <v/>
      </c>
      <c r="N87" s="163"/>
    </row>
    <row r="88" spans="2:14" ht="16.5" x14ac:dyDescent="0.35">
      <c r="B88" s="82"/>
      <c r="C88" s="82"/>
      <c r="D88" s="174" t="str">
        <f>IF($A$65="","",ISDN30!C50)</f>
        <v/>
      </c>
      <c r="E88" s="151"/>
      <c r="F88" s="132" t="str">
        <f>IF($A$65="","",IF(ISDN30!C50="","",ISDN30!$BH$57))</f>
        <v/>
      </c>
      <c r="G88" s="83"/>
      <c r="H88" s="82"/>
      <c r="I88" s="132" t="str">
        <f>IF($A$65="","",IF(ISDN30!C50="","",ISDN30!$BL$56))</f>
        <v/>
      </c>
      <c r="J88" s="154"/>
      <c r="K88" s="84"/>
      <c r="L88" s="80" t="str">
        <f>IF($A$65="","",IF(ISDN30!C50="","",11))</f>
        <v/>
      </c>
      <c r="M88" s="80" t="str">
        <f>IF($A$65="","",IF(ISDN30!C50="","",SUM(F88:I88)))</f>
        <v/>
      </c>
      <c r="N88" s="163"/>
    </row>
    <row r="89" spans="2:14" ht="16.5" x14ac:dyDescent="0.35">
      <c r="B89" s="82"/>
      <c r="C89" s="82"/>
      <c r="D89" s="174" t="str">
        <f>IF($A$65="","",ISDN30!C51)</f>
        <v/>
      </c>
      <c r="E89" s="152"/>
      <c r="F89" s="132" t="str">
        <f>IF($A$65="","",IF(ISDN30!C51="","",ISDN30!$BH$57))</f>
        <v/>
      </c>
      <c r="G89" s="83"/>
      <c r="H89" s="82"/>
      <c r="I89" s="132" t="str">
        <f>IF($A$65="","",IF(ISDN30!C51="","",ISDN30!$BL$56))</f>
        <v/>
      </c>
      <c r="J89" s="154"/>
      <c r="K89" s="84"/>
      <c r="L89" s="80" t="str">
        <f>IF($A$65="","",IF(ISDN30!C51="","",11))</f>
        <v/>
      </c>
      <c r="M89" s="80" t="str">
        <f>IF($A$65="","",IF(ISDN30!C51="","",SUM(F89:I89)))</f>
        <v/>
      </c>
      <c r="N89" s="163"/>
    </row>
    <row r="90" spans="2:14" ht="16.5" x14ac:dyDescent="0.35">
      <c r="B90" s="82"/>
      <c r="C90" s="82"/>
      <c r="D90" s="174" t="str">
        <f>IF($A$65="","",ISDN30!C52)</f>
        <v/>
      </c>
      <c r="E90" s="153"/>
      <c r="F90" s="132" t="str">
        <f>IF($A$65="","",IF(ISDN30!C52="","",ISDN30!$BH$57))</f>
        <v/>
      </c>
      <c r="G90" s="83"/>
      <c r="H90" s="82"/>
      <c r="I90" s="132" t="str">
        <f>IF($A$65="","",IF(ISDN30!C52="","",ISDN30!$BL$56))</f>
        <v/>
      </c>
      <c r="J90" s="154"/>
      <c r="K90" s="84"/>
      <c r="L90" s="80" t="str">
        <f>IF($A$65="","",IF(ISDN30!C52="","",11))</f>
        <v/>
      </c>
      <c r="M90" s="80" t="str">
        <f>IF($A$65="","",IF(ISDN30!C52="","",SUM(F90:I90)))</f>
        <v/>
      </c>
      <c r="N90" s="163"/>
    </row>
    <row r="91" spans="2:14" ht="16.5" x14ac:dyDescent="0.35">
      <c r="B91" s="82"/>
      <c r="C91" s="82"/>
      <c r="D91" s="174" t="str">
        <f>IF($A$65="","",ISDN30!C53)</f>
        <v/>
      </c>
      <c r="E91" s="153"/>
      <c r="F91" s="132" t="str">
        <f>IF($A$65="","",IF(ISDN30!C53="","",ISDN30!$BH$57))</f>
        <v/>
      </c>
      <c r="G91" s="83"/>
      <c r="H91" s="82"/>
      <c r="I91" s="132" t="str">
        <f>IF($A$65="","",IF(ISDN30!C53="","",ISDN30!$BL$56))</f>
        <v/>
      </c>
      <c r="J91" s="154"/>
      <c r="K91" s="84"/>
      <c r="L91" s="80" t="str">
        <f>IF($A$65="","",IF(ISDN30!C53="","",11))</f>
        <v/>
      </c>
      <c r="M91" s="80" t="str">
        <f>IF($A$65="","",IF(ISDN30!C53="","",SUM(F91:I91)))</f>
        <v/>
      </c>
      <c r="N91" s="163"/>
    </row>
    <row r="92" spans="2:14" ht="16.5" x14ac:dyDescent="0.35">
      <c r="B92" s="82"/>
      <c r="C92" s="82"/>
      <c r="D92" s="174" t="str">
        <f>IF($A$65="","",ISDN30!C54)</f>
        <v/>
      </c>
      <c r="E92" s="153"/>
      <c r="F92" s="132" t="str">
        <f>IF($A$65="","",IF(ISDN30!C54="","",ISDN30!$BH$57))</f>
        <v/>
      </c>
      <c r="G92" s="83"/>
      <c r="H92" s="82"/>
      <c r="I92" s="132" t="str">
        <f>IF($A$65="","",IF(ISDN30!C54="","",ISDN30!$BL$56))</f>
        <v/>
      </c>
      <c r="J92" s="154"/>
      <c r="K92" s="84"/>
      <c r="L92" s="80" t="str">
        <f>IF($A$65="","",IF(ISDN30!C54="","",11))</f>
        <v/>
      </c>
      <c r="M92" s="80" t="str">
        <f>IF($A$65="","",IF(ISDN30!C54="","",SUM(F92:I92)))</f>
        <v/>
      </c>
      <c r="N92" s="163"/>
    </row>
    <row r="93" spans="2:14" ht="16.5" x14ac:dyDescent="0.35">
      <c r="B93" s="82"/>
      <c r="C93" s="82"/>
      <c r="D93" s="174" t="str">
        <f>IF($A$65="","",ISDN30!C55)</f>
        <v/>
      </c>
      <c r="E93" s="153"/>
      <c r="F93" s="132" t="str">
        <f>IF($A$65="","",IF(ISDN30!C55="","",ISDN30!$BH$57))</f>
        <v/>
      </c>
      <c r="G93" s="83"/>
      <c r="H93" s="82"/>
      <c r="I93" s="132" t="str">
        <f>IF($A$65="","",IF(ISDN30!C55="","",ISDN30!$BL$56))</f>
        <v/>
      </c>
      <c r="J93" s="154"/>
      <c r="K93" s="84"/>
      <c r="L93" s="80" t="str">
        <f>IF($A$65="","",IF(ISDN30!C55="","",11))</f>
        <v/>
      </c>
      <c r="M93" s="80" t="str">
        <f>IF($A$65="","",IF(ISDN30!C55="","",SUM(F93:I93)))</f>
        <v/>
      </c>
      <c r="N93" s="163"/>
    </row>
    <row r="94" spans="2:14" ht="16.5" x14ac:dyDescent="0.35">
      <c r="B94" s="82"/>
      <c r="C94" s="82"/>
      <c r="D94" s="174" t="str">
        <f>IF($A$65="","",ISDN30!C56)</f>
        <v/>
      </c>
      <c r="E94" s="153"/>
      <c r="F94" s="132" t="str">
        <f>IF($A$65="","",IF(ISDN30!C56="","",ISDN30!$BH$57))</f>
        <v/>
      </c>
      <c r="G94" s="83"/>
      <c r="H94" s="82"/>
      <c r="I94" s="132" t="str">
        <f>IF($A$65="","",IF(ISDN30!C56="","",ISDN30!$BL$56))</f>
        <v/>
      </c>
      <c r="J94" s="154"/>
      <c r="K94" s="84"/>
      <c r="L94" s="80" t="str">
        <f>IF($A$65="","",IF(ISDN30!C56="","",11))</f>
        <v/>
      </c>
      <c r="M94" s="80" t="str">
        <f>IF($A$65="","",IF(ISDN30!C56="","",SUM(F94:I94)))</f>
        <v/>
      </c>
      <c r="N94" s="163"/>
    </row>
    <row r="95" spans="2:14" ht="16.5" x14ac:dyDescent="0.35">
      <c r="B95" s="82"/>
      <c r="C95" s="82"/>
      <c r="D95" s="174" t="str">
        <f>IF($A$65="","",ISDN30!C57)</f>
        <v/>
      </c>
      <c r="E95" s="153"/>
      <c r="F95" s="132" t="str">
        <f>IF($A$65="","",IF(ISDN30!C57="","",ISDN30!$BH$57))</f>
        <v/>
      </c>
      <c r="G95" s="83"/>
      <c r="H95" s="82"/>
      <c r="I95" s="132" t="str">
        <f>IF($A$65="","",IF(ISDN30!C57="","",ISDN30!$BL$56))</f>
        <v/>
      </c>
      <c r="J95" s="154"/>
      <c r="K95" s="84"/>
      <c r="L95" s="80" t="str">
        <f>IF($A$65="","",IF(ISDN30!C57="","",11))</f>
        <v/>
      </c>
      <c r="M95" s="80" t="str">
        <f>IF($A$65="","",IF(ISDN30!C57="","",SUM(F95:I95)))</f>
        <v/>
      </c>
      <c r="N95" s="163"/>
    </row>
    <row r="96" spans="2:14" ht="4.5" customHeight="1" x14ac:dyDescent="0.35">
      <c r="C96" s="68"/>
      <c r="D96" s="68"/>
      <c r="E96" s="68"/>
      <c r="F96" s="68"/>
      <c r="G96" s="68"/>
      <c r="H96" s="68"/>
      <c r="I96" s="72"/>
      <c r="J96" s="58"/>
      <c r="K96" s="68"/>
      <c r="L96" s="72"/>
      <c r="M96" s="72"/>
    </row>
    <row r="97" spans="1:17" ht="16.5" x14ac:dyDescent="0.35">
      <c r="C97" s="68"/>
      <c r="D97" s="68"/>
      <c r="E97" s="68"/>
      <c r="F97" s="68"/>
      <c r="G97" s="68"/>
      <c r="H97" s="68"/>
      <c r="I97" s="72"/>
      <c r="J97" s="58"/>
      <c r="K97" s="86" t="s">
        <v>68</v>
      </c>
      <c r="L97" s="130" t="str">
        <f>IF(ISDN30!F20="","",SUM(L65:L95))</f>
        <v/>
      </c>
      <c r="M97" s="66" t="str">
        <f>IF(ISDN30!F20="","",(SUM(M65:M95)))</f>
        <v/>
      </c>
    </row>
    <row r="98" spans="1:17" ht="16.5" customHeight="1" x14ac:dyDescent="0.35">
      <c r="C98" s="68"/>
      <c r="D98" s="68"/>
      <c r="E98" s="68"/>
      <c r="F98" s="68"/>
      <c r="G98" s="68"/>
      <c r="H98" s="68"/>
      <c r="I98" s="72"/>
      <c r="J98" s="68"/>
      <c r="K98" s="87"/>
      <c r="M98" s="155"/>
    </row>
    <row r="99" spans="1:17" ht="16.5" customHeight="1" x14ac:dyDescent="0.35">
      <c r="C99" s="68"/>
      <c r="D99" s="68"/>
      <c r="E99" s="68"/>
      <c r="F99" s="68"/>
      <c r="G99" s="68"/>
      <c r="H99" s="68"/>
      <c r="I99" s="72"/>
      <c r="J99" s="68"/>
      <c r="K99" s="87"/>
      <c r="M99" s="110"/>
    </row>
    <row r="100" spans="1:17" ht="16.5" x14ac:dyDescent="0.35">
      <c r="C100" s="59"/>
      <c r="D100" s="59"/>
      <c r="E100" s="59"/>
      <c r="F100" s="59"/>
      <c r="G100" s="59"/>
      <c r="H100" s="59"/>
      <c r="J100" s="59"/>
      <c r="K100" s="59"/>
      <c r="L100" s="59"/>
      <c r="M100" s="67"/>
      <c r="N100" s="59"/>
      <c r="O100" s="59"/>
      <c r="P100" s="59"/>
      <c r="Q100" s="68"/>
    </row>
    <row r="101" spans="1:17" ht="16.5" x14ac:dyDescent="0.35">
      <c r="C101" s="281" t="s">
        <v>161</v>
      </c>
      <c r="D101" s="282"/>
      <c r="E101" s="282"/>
      <c r="F101" s="282"/>
      <c r="G101" s="282"/>
      <c r="H101" s="282"/>
      <c r="I101" s="308" t="s">
        <v>74</v>
      </c>
      <c r="J101" s="308"/>
      <c r="K101" s="308"/>
      <c r="L101" s="308"/>
      <c r="M101" s="308"/>
      <c r="N101" s="309"/>
      <c r="O101" s="306" t="s">
        <v>75</v>
      </c>
      <c r="P101" s="307"/>
      <c r="Q101" s="164" t="s">
        <v>144</v>
      </c>
    </row>
    <row r="102" spans="1:17" ht="4.5" customHeight="1" x14ac:dyDescent="0.35">
      <c r="C102" s="68"/>
      <c r="D102" s="68"/>
      <c r="E102" s="59"/>
      <c r="F102" s="67"/>
      <c r="G102" s="67"/>
      <c r="H102" s="59"/>
      <c r="I102" s="77"/>
      <c r="J102" s="77"/>
      <c r="K102" s="77"/>
      <c r="L102" s="59"/>
      <c r="M102" s="77"/>
      <c r="N102" s="59"/>
      <c r="O102" s="58"/>
      <c r="P102" s="58"/>
      <c r="Q102" s="59"/>
    </row>
    <row r="103" spans="1:17" ht="30" customHeight="1" x14ac:dyDescent="0.25">
      <c r="B103" s="133" t="s">
        <v>220</v>
      </c>
      <c r="C103" s="124" t="s">
        <v>129</v>
      </c>
      <c r="D103" s="131" t="s">
        <v>76</v>
      </c>
      <c r="E103" s="131" t="s">
        <v>89</v>
      </c>
      <c r="F103" s="131" t="s">
        <v>91</v>
      </c>
      <c r="G103" s="133" t="s">
        <v>66</v>
      </c>
      <c r="H103" s="131" t="s">
        <v>42</v>
      </c>
      <c r="I103" s="133" t="s">
        <v>90</v>
      </c>
      <c r="J103" s="88" t="s">
        <v>67</v>
      </c>
      <c r="K103" s="133" t="s">
        <v>151</v>
      </c>
      <c r="L103" s="88" t="s">
        <v>117</v>
      </c>
      <c r="M103" s="133" t="s">
        <v>92</v>
      </c>
      <c r="N103" s="133" t="s">
        <v>152</v>
      </c>
      <c r="O103" s="133" t="s">
        <v>21</v>
      </c>
      <c r="P103" s="133" t="s">
        <v>153</v>
      </c>
      <c r="Q103" s="69" t="s">
        <v>140</v>
      </c>
    </row>
    <row r="104" spans="1:17" s="89" customFormat="1" ht="16.5" customHeight="1" x14ac:dyDescent="0.25">
      <c r="A104" s="89" t="str">
        <f>ADSL!CK50</f>
        <v/>
      </c>
      <c r="B104" s="112" t="str">
        <f>IF(A104="","",VLOOKUP(A104,ADSL!$C$41:$Q$50,1,FALSE))</f>
        <v/>
      </c>
      <c r="C104" s="176" t="str">
        <f>IF(A104="","",VLOOKUP(A104,ADSL!$C$18:$Q$27,2,FALSE))</f>
        <v/>
      </c>
      <c r="D104" s="184" t="str">
        <f>IF(A104="","",VLOOKUP(A104,ADSL!C18:Q27,6,FALSE))</f>
        <v/>
      </c>
      <c r="E104" s="184" t="str">
        <f>IF(A104="","",VLOOKUP(A104,ADSL!$C$41:$Q$50,6,FALSE))</f>
        <v/>
      </c>
      <c r="F104" s="184" t="str">
        <f>IF(A104="","",VLOOKUP(A104,ADSL!$C$41:$Q$50,7,FALSE))</f>
        <v/>
      </c>
      <c r="G104" s="184" t="str">
        <f>IF(A104="","",VLOOKUP(A104,ADSL!$C$41:$Q$50,4,FALSE))</f>
        <v/>
      </c>
      <c r="H104" s="184" t="str">
        <f>IF(A104="","",VLOOKUP(A104,ADSL!$C$18:$Q$27,8,FALSE))</f>
        <v/>
      </c>
      <c r="I104" s="92" t="str">
        <f>IF(A104="","",VLOOKUP(A104,ADSL!$CB$63:$CC$72,2,FALSE))</f>
        <v/>
      </c>
      <c r="J104" s="93" t="str">
        <f>IF(A104="","",VLOOKUP(A104,ADSL!$C$18:$Q$27,15,FALSE))</f>
        <v/>
      </c>
      <c r="K104" s="132" t="str">
        <f>IF(A104="","",VLOOKUP(A104,ADSL!$C$41:$Q$50,10,FALSE))</f>
        <v/>
      </c>
      <c r="L104" s="91" t="str">
        <f>IF(A104="","",VLOOKUP(A104,ADSL!$C$18:$Q$27,14,FALSE))</f>
        <v/>
      </c>
      <c r="M104" s="132" t="str">
        <f>IF(A104="","",VLOOKUP(A104,ADSL!$C$18:$Q$27,13,FALSE))</f>
        <v/>
      </c>
      <c r="N104" s="132" t="str">
        <f>IF(A104="","",VLOOKUP(A104,ADSL!$C$41:$Q$50,11,FALSE))</f>
        <v/>
      </c>
      <c r="O104" s="132">
        <f>SUM(I104:K104)</f>
        <v>0</v>
      </c>
      <c r="P104" s="132">
        <f>SUM(L104:N104)</f>
        <v>0</v>
      </c>
      <c r="Q104" s="170" t="str">
        <f>IF(A104="","",VLOOKUP(A104,ADSL!$C$41:$Q$50,14,FALSE))</f>
        <v/>
      </c>
    </row>
    <row r="105" spans="1:17" s="89" customFormat="1" ht="16.5" customHeight="1" x14ac:dyDescent="0.25">
      <c r="A105" s="89" t="str">
        <f>ADSL!CK51</f>
        <v/>
      </c>
      <c r="B105" s="112" t="str">
        <f>IF(A105="","",VLOOKUP(A105,ADSL!$C$41:$Q$50,1,FALSE))</f>
        <v/>
      </c>
      <c r="C105" s="176" t="str">
        <f>IF(A105="","",VLOOKUP(A105,ADSL!$C$18:$Q$27,2,FALSE))</f>
        <v/>
      </c>
      <c r="D105" s="184" t="str">
        <f>IF(A105="","",VLOOKUP(A105,ADSL!C19:Q28,6,FALSE))</f>
        <v/>
      </c>
      <c r="E105" s="221" t="str">
        <f>IF(A105="","",VLOOKUP(A105,ADSL!$C$41:$Q$50,6,FALSE))</f>
        <v/>
      </c>
      <c r="F105" s="221" t="str">
        <f>IF(A105="","",VLOOKUP(A105,ADSL!$C$41:$Q$50,7,FALSE))</f>
        <v/>
      </c>
      <c r="G105" s="221" t="str">
        <f>IF(A105="","",VLOOKUP(A105,ADSL!$C$41:$Q$50,4,FALSE))</f>
        <v/>
      </c>
      <c r="H105" s="184" t="str">
        <f>IF(A105="","",VLOOKUP(A105,ADSL!$C$18:$Q$27,8,FALSE))</f>
        <v/>
      </c>
      <c r="I105" s="92" t="str">
        <f>IF(A105="","",VLOOKUP(A105,ADSL!$CB$63:$CC$72,2,FALSE))</f>
        <v/>
      </c>
      <c r="J105" s="93" t="str">
        <f>IF(A105="","",VLOOKUP(A105,ADSL!$C$18:$Q$27,15,FALSE))</f>
        <v/>
      </c>
      <c r="K105" s="132" t="str">
        <f>IF(A105="","",VLOOKUP(A105,ADSL!$C$41:$Q$50,10,FALSE))</f>
        <v/>
      </c>
      <c r="L105" s="91" t="str">
        <f>IF(A105="","",VLOOKUP(A105,ADSL!$C$18:$Q$27,14,FALSE))</f>
        <v/>
      </c>
      <c r="M105" s="132" t="str">
        <f>IF(A105="","",VLOOKUP(A105,ADSL!$C$18:$Q$27,13,FALSE))</f>
        <v/>
      </c>
      <c r="N105" s="132" t="str">
        <f>IF(A105="","",VLOOKUP(A105,ADSL!$C$41:$Q$50,11,FALSE))</f>
        <v/>
      </c>
      <c r="O105" s="132">
        <f t="shared" ref="O105:O113" si="0">SUM(I105:K105)</f>
        <v>0</v>
      </c>
      <c r="P105" s="132">
        <f t="shared" ref="P105:P113" si="1">SUM(L105:N105)</f>
        <v>0</v>
      </c>
      <c r="Q105" s="170" t="str">
        <f>IF(A105="","",VLOOKUP(A105,ADSL!$C$41:$Q$50,14,FALSE))</f>
        <v/>
      </c>
    </row>
    <row r="106" spans="1:17" s="89" customFormat="1" ht="16.5" customHeight="1" x14ac:dyDescent="0.25">
      <c r="A106" s="89" t="str">
        <f>ADSL!CK52</f>
        <v/>
      </c>
      <c r="B106" s="112" t="str">
        <f>IF(A106="","",VLOOKUP(A106,ADSL!$C$41:$Q$50,1,FALSE))</f>
        <v/>
      </c>
      <c r="C106" s="176" t="str">
        <f>IF(A106="","",VLOOKUP(A106,ADSL!$C$18:$Q$27,2,FALSE))</f>
        <v/>
      </c>
      <c r="D106" s="184" t="str">
        <f>IF(A106="","",VLOOKUP(A106,ADSL!C20:Q29,6,FALSE))</f>
        <v/>
      </c>
      <c r="E106" s="221" t="str">
        <f>IF(A106="","",VLOOKUP(A106,ADSL!$C$41:$Q$50,6,FALSE))</f>
        <v/>
      </c>
      <c r="F106" s="221" t="str">
        <f>IF(A106="","",VLOOKUP(A106,ADSL!$C$41:$Q$50,7,FALSE))</f>
        <v/>
      </c>
      <c r="G106" s="221" t="str">
        <f>IF(A106="","",VLOOKUP(A106,ADSL!$C$41:$Q$50,4,FALSE))</f>
        <v/>
      </c>
      <c r="H106" s="184" t="str">
        <f>IF(A106="","",VLOOKUP(A106,ADSL!$C$18:$Q$27,8,FALSE))</f>
        <v/>
      </c>
      <c r="I106" s="92" t="str">
        <f>IF(A106="","",VLOOKUP(A106,ADSL!$CB$63:$CC$72,2,FALSE))</f>
        <v/>
      </c>
      <c r="J106" s="93" t="str">
        <f>IF(A106="","",VLOOKUP(A106,ADSL!$C$18:$Q$27,15,FALSE))</f>
        <v/>
      </c>
      <c r="K106" s="132" t="str">
        <f>IF(A106="","",VLOOKUP(A106,ADSL!$C$41:$Q$50,10,FALSE))</f>
        <v/>
      </c>
      <c r="L106" s="91" t="str">
        <f>IF(A106="","",VLOOKUP(A106,ADSL!$C$18:$Q$27,14,FALSE))</f>
        <v/>
      </c>
      <c r="M106" s="132" t="str">
        <f>IF(A106="","",VLOOKUP(A106,ADSL!$C$18:$Q$27,13,FALSE))</f>
        <v/>
      </c>
      <c r="N106" s="132" t="str">
        <f>IF(A106="","",VLOOKUP(A106,ADSL!$C$41:$Q$50,11,FALSE))</f>
        <v/>
      </c>
      <c r="O106" s="132">
        <f t="shared" si="0"/>
        <v>0</v>
      </c>
      <c r="P106" s="132">
        <f t="shared" si="1"/>
        <v>0</v>
      </c>
      <c r="Q106" s="170" t="str">
        <f>IF(A106="","",VLOOKUP(A106,ADSL!$C$41:$Q$50,14,FALSE))</f>
        <v/>
      </c>
    </row>
    <row r="107" spans="1:17" s="89" customFormat="1" ht="16.5" customHeight="1" x14ac:dyDescent="0.25">
      <c r="A107" s="89" t="str">
        <f>ADSL!CK53</f>
        <v/>
      </c>
      <c r="B107" s="112" t="str">
        <f>IF(A107="","",VLOOKUP(A107,ADSL!$C$41:$Q$50,1,FALSE))</f>
        <v/>
      </c>
      <c r="C107" s="176" t="str">
        <f>IF(A107="","",VLOOKUP(A107,ADSL!$C$18:$Q$27,2,FALSE))</f>
        <v/>
      </c>
      <c r="D107" s="184" t="str">
        <f>IF(A107="","",VLOOKUP(A107,ADSL!C21:Q30,6,FALSE))</f>
        <v/>
      </c>
      <c r="E107" s="221" t="str">
        <f>IF(A107="","",VLOOKUP(A107,ADSL!$C$41:$Q$50,6,FALSE))</f>
        <v/>
      </c>
      <c r="F107" s="221" t="str">
        <f>IF(A107="","",VLOOKUP(A107,ADSL!$C$41:$Q$50,7,FALSE))</f>
        <v/>
      </c>
      <c r="G107" s="221" t="str">
        <f>IF(A107="","",VLOOKUP(A107,ADSL!$C$41:$Q$50,4,FALSE))</f>
        <v/>
      </c>
      <c r="H107" s="184" t="str">
        <f>IF(A107="","",VLOOKUP(A107,ADSL!$C$18:$Q$27,8,FALSE))</f>
        <v/>
      </c>
      <c r="I107" s="92" t="str">
        <f>IF(A107="","",VLOOKUP(A107,ADSL!$CB$63:$CC$72,2,FALSE))</f>
        <v/>
      </c>
      <c r="J107" s="93" t="str">
        <f>IF(A107="","",VLOOKUP(A107,ADSL!$C$18:$Q$27,15,FALSE))</f>
        <v/>
      </c>
      <c r="K107" s="132" t="str">
        <f>IF(A107="","",VLOOKUP(A107,ADSL!$C$41:$Q$50,10,FALSE))</f>
        <v/>
      </c>
      <c r="L107" s="91" t="str">
        <f>IF(A107="","",VLOOKUP(A107,ADSL!$C$18:$Q$27,14,FALSE))</f>
        <v/>
      </c>
      <c r="M107" s="132" t="str">
        <f>IF(A107="","",VLOOKUP(A107,ADSL!$C$18:$Q$27,13,FALSE))</f>
        <v/>
      </c>
      <c r="N107" s="132" t="str">
        <f>IF(A107="","",VLOOKUP(A107,ADSL!$C$41:$Q$50,11,FALSE))</f>
        <v/>
      </c>
      <c r="O107" s="132">
        <f t="shared" si="0"/>
        <v>0</v>
      </c>
      <c r="P107" s="132">
        <f t="shared" si="1"/>
        <v>0</v>
      </c>
      <c r="Q107" s="170" t="str">
        <f>IF(A107="","",VLOOKUP(A107,ADSL!$C$41:$Q$50,14,FALSE))</f>
        <v/>
      </c>
    </row>
    <row r="108" spans="1:17" s="89" customFormat="1" ht="16.5" customHeight="1" x14ac:dyDescent="0.25">
      <c r="A108" s="89" t="str">
        <f>ADSL!CK54</f>
        <v/>
      </c>
      <c r="B108" s="112" t="str">
        <f>IF(A108="","",VLOOKUP(A108,ADSL!$C$41:$Q$50,1,FALSE))</f>
        <v/>
      </c>
      <c r="C108" s="176" t="str">
        <f>IF(A108="","",VLOOKUP(A108,ADSL!$C$18:$Q$27,2,FALSE))</f>
        <v/>
      </c>
      <c r="D108" s="184" t="str">
        <f>IF(A108="","",VLOOKUP(A108,ADSL!C22:Q31,6,FALSE))</f>
        <v/>
      </c>
      <c r="E108" s="221" t="str">
        <f>IF(A108="","",VLOOKUP(A108,ADSL!$C$41:$Q$50,6,FALSE))</f>
        <v/>
      </c>
      <c r="F108" s="221" t="str">
        <f>IF(A108="","",VLOOKUP(A108,ADSL!$C$41:$Q$50,7,FALSE))</f>
        <v/>
      </c>
      <c r="G108" s="221" t="str">
        <f>IF(A108="","",VLOOKUP(A108,ADSL!$C$41:$Q$50,4,FALSE))</f>
        <v/>
      </c>
      <c r="H108" s="184" t="str">
        <f>IF(A108="","",VLOOKUP(A108,ADSL!$C$18:$Q$27,8,FALSE))</f>
        <v/>
      </c>
      <c r="I108" s="92" t="str">
        <f>IF(A108="","",VLOOKUP(A108,ADSL!$CB$63:$CC$72,2,FALSE))</f>
        <v/>
      </c>
      <c r="J108" s="93" t="str">
        <f>IF(A108="","",VLOOKUP(A108,ADSL!$C$18:$Q$27,15,FALSE))</f>
        <v/>
      </c>
      <c r="K108" s="132" t="str">
        <f>IF(A108="","",VLOOKUP(A108,ADSL!$C$41:$Q$50,10,FALSE))</f>
        <v/>
      </c>
      <c r="L108" s="91" t="str">
        <f>IF(A108="","",VLOOKUP(A108,ADSL!$C$18:$Q$27,14,FALSE))</f>
        <v/>
      </c>
      <c r="M108" s="132" t="str">
        <f>IF(A108="","",VLOOKUP(A108,ADSL!$C$18:$Q$27,13,FALSE))</f>
        <v/>
      </c>
      <c r="N108" s="132" t="str">
        <f>IF(A108="","",VLOOKUP(A108,ADSL!$C$41:$Q$50,11,FALSE))</f>
        <v/>
      </c>
      <c r="O108" s="132">
        <f t="shared" si="0"/>
        <v>0</v>
      </c>
      <c r="P108" s="132">
        <f t="shared" si="1"/>
        <v>0</v>
      </c>
      <c r="Q108" s="170" t="str">
        <f>IF(A108="","",VLOOKUP(A108,ADSL!$C$41:$Q$50,14,FALSE))</f>
        <v/>
      </c>
    </row>
    <row r="109" spans="1:17" s="89" customFormat="1" ht="16.5" customHeight="1" x14ac:dyDescent="0.25">
      <c r="A109" s="89" t="str">
        <f>ADSL!CK55</f>
        <v/>
      </c>
      <c r="B109" s="112" t="str">
        <f>IF(A109="","",VLOOKUP(A109,ADSL!$C$41:$Q$50,1,FALSE))</f>
        <v/>
      </c>
      <c r="C109" s="176" t="str">
        <f>IF(A109="","",VLOOKUP(A109,ADSL!$C$18:$Q$27,2,FALSE))</f>
        <v/>
      </c>
      <c r="D109" s="184" t="str">
        <f>IF(A109="","",VLOOKUP(A109,ADSL!C23:Q32,6,FALSE))</f>
        <v/>
      </c>
      <c r="E109" s="221" t="str">
        <f>IF(A109="","",VLOOKUP(A109,ADSL!$C$41:$Q$50,6,FALSE))</f>
        <v/>
      </c>
      <c r="F109" s="221" t="str">
        <f>IF(A109="","",VLOOKUP(A109,ADSL!$C$41:$Q$50,7,FALSE))</f>
        <v/>
      </c>
      <c r="G109" s="221" t="str">
        <f>IF(A109="","",VLOOKUP(A109,ADSL!$C$41:$Q$50,4,FALSE))</f>
        <v/>
      </c>
      <c r="H109" s="184" t="str">
        <f>IF(A109="","",VLOOKUP(A109,ADSL!$C$18:$Q$27,8,FALSE))</f>
        <v/>
      </c>
      <c r="I109" s="92" t="str">
        <f>IF(A109="","",VLOOKUP(A109,ADSL!$CB$63:$CC$72,2,FALSE))</f>
        <v/>
      </c>
      <c r="J109" s="93" t="str">
        <f>IF(A109="","",VLOOKUP(A109,ADSL!$C$18:$Q$27,15,FALSE))</f>
        <v/>
      </c>
      <c r="K109" s="132" t="str">
        <f>IF(A109="","",VLOOKUP(A109,ADSL!$C$41:$Q$50,10,FALSE))</f>
        <v/>
      </c>
      <c r="L109" s="91" t="str">
        <f>IF(A109="","",VLOOKUP(A109,ADSL!$C$18:$Q$27,14,FALSE))</f>
        <v/>
      </c>
      <c r="M109" s="132" t="str">
        <f>IF(A109="","",VLOOKUP(A109,ADSL!$C$18:$Q$27,13,FALSE))</f>
        <v/>
      </c>
      <c r="N109" s="132" t="str">
        <f>IF(A109="","",VLOOKUP(A109,ADSL!$C$41:$Q$50,11,FALSE))</f>
        <v/>
      </c>
      <c r="O109" s="132">
        <f t="shared" si="0"/>
        <v>0</v>
      </c>
      <c r="P109" s="132">
        <f t="shared" si="1"/>
        <v>0</v>
      </c>
      <c r="Q109" s="170" t="str">
        <f>IF(A109="","",VLOOKUP(A109,ADSL!$C$41:$Q$50,14,FALSE))</f>
        <v/>
      </c>
    </row>
    <row r="110" spans="1:17" s="89" customFormat="1" ht="16.5" customHeight="1" x14ac:dyDescent="0.25">
      <c r="A110" s="89" t="str">
        <f>ADSL!CK56</f>
        <v/>
      </c>
      <c r="B110" s="112" t="str">
        <f>IF(A110="","",VLOOKUP(A110,ADSL!$C$41:$Q$50,1,FALSE))</f>
        <v/>
      </c>
      <c r="C110" s="176" t="str">
        <f>IF(A110="","",VLOOKUP(A110,ADSL!$C$18:$Q$27,2,FALSE))</f>
        <v/>
      </c>
      <c r="D110" s="184" t="str">
        <f>IF(A110="","",VLOOKUP(A110,ADSL!C24:Q33,6,FALSE))</f>
        <v/>
      </c>
      <c r="E110" s="221" t="str">
        <f>IF(A110="","",VLOOKUP(A110,ADSL!$C$41:$Q$50,6,FALSE))</f>
        <v/>
      </c>
      <c r="F110" s="221" t="str">
        <f>IF(A110="","",VLOOKUP(A110,ADSL!$C$41:$Q$50,7,FALSE))</f>
        <v/>
      </c>
      <c r="G110" s="221" t="str">
        <f>IF(A110="","",VLOOKUP(A110,ADSL!$C$41:$Q$50,4,FALSE))</f>
        <v/>
      </c>
      <c r="H110" s="184" t="str">
        <f>IF(A110="","",VLOOKUP(A110,ADSL!$C$18:$Q$27,8,FALSE))</f>
        <v/>
      </c>
      <c r="I110" s="92" t="str">
        <f>IF(A110="","",VLOOKUP(A110,ADSL!$CB$63:$CC$72,2,FALSE))</f>
        <v/>
      </c>
      <c r="J110" s="93" t="str">
        <f>IF(A110="","",VLOOKUP(A110,ADSL!$C$18:$Q$27,15,FALSE))</f>
        <v/>
      </c>
      <c r="K110" s="132" t="str">
        <f>IF(A110="","",VLOOKUP(A110,ADSL!$C$41:$Q$50,10,FALSE))</f>
        <v/>
      </c>
      <c r="L110" s="91" t="str">
        <f>IF(A110="","",VLOOKUP(A110,ADSL!$C$18:$Q$27,14,FALSE))</f>
        <v/>
      </c>
      <c r="M110" s="132" t="str">
        <f>IF(A110="","",VLOOKUP(A110,ADSL!$C$18:$Q$27,13,FALSE))</f>
        <v/>
      </c>
      <c r="N110" s="132" t="str">
        <f>IF(A110="","",VLOOKUP(A110,ADSL!$C$41:$Q$50,11,FALSE))</f>
        <v/>
      </c>
      <c r="O110" s="132">
        <f t="shared" si="0"/>
        <v>0</v>
      </c>
      <c r="P110" s="132">
        <f t="shared" si="1"/>
        <v>0</v>
      </c>
      <c r="Q110" s="170" t="str">
        <f>IF(A110="","",VLOOKUP(A110,ADSL!$C$41:$Q$50,14,FALSE))</f>
        <v/>
      </c>
    </row>
    <row r="111" spans="1:17" s="89" customFormat="1" ht="16.5" customHeight="1" x14ac:dyDescent="0.25">
      <c r="A111" s="89" t="str">
        <f>ADSL!CK57</f>
        <v/>
      </c>
      <c r="B111" s="112" t="str">
        <f>IF(A111="","",VLOOKUP(A111,ADSL!$C$41:$Q$50,1,FALSE))</f>
        <v/>
      </c>
      <c r="C111" s="176" t="str">
        <f>IF(A111="","",VLOOKUP(A111,ADSL!$C$18:$Q$27,2,FALSE))</f>
        <v/>
      </c>
      <c r="D111" s="184" t="str">
        <f>IF(A111="","",VLOOKUP(A111,ADSL!C25:Q34,6,FALSE))</f>
        <v/>
      </c>
      <c r="E111" s="221" t="str">
        <f>IF(A111="","",VLOOKUP(A111,ADSL!$C$41:$Q$50,6,FALSE))</f>
        <v/>
      </c>
      <c r="F111" s="221" t="str">
        <f>IF(A111="","",VLOOKUP(A111,ADSL!$C$41:$Q$50,7,FALSE))</f>
        <v/>
      </c>
      <c r="G111" s="221" t="str">
        <f>IF(A111="","",VLOOKUP(A111,ADSL!$C$41:$Q$50,4,FALSE))</f>
        <v/>
      </c>
      <c r="H111" s="184" t="str">
        <f>IF(A111="","",VLOOKUP(A111,ADSL!$C$18:$Q$27,8,FALSE))</f>
        <v/>
      </c>
      <c r="I111" s="92" t="str">
        <f>IF(A111="","",VLOOKUP(A111,ADSL!$CB$63:$CC$72,2,FALSE))</f>
        <v/>
      </c>
      <c r="J111" s="93" t="str">
        <f>IF(A111="","",VLOOKUP(A111,ADSL!$C$18:$Q$27,15,FALSE))</f>
        <v/>
      </c>
      <c r="K111" s="132" t="str">
        <f>IF(A111="","",VLOOKUP(A111,ADSL!$C$41:$Q$50,10,FALSE))</f>
        <v/>
      </c>
      <c r="L111" s="91" t="str">
        <f>IF(A111="","",VLOOKUP(A111,ADSL!$C$18:$Q$27,14,FALSE))</f>
        <v/>
      </c>
      <c r="M111" s="132" t="str">
        <f>IF(A111="","",VLOOKUP(A111,ADSL!$C$18:$Q$27,13,FALSE))</f>
        <v/>
      </c>
      <c r="N111" s="132" t="str">
        <f>IF(A111="","",VLOOKUP(A111,ADSL!$C$41:$Q$50,11,FALSE))</f>
        <v/>
      </c>
      <c r="O111" s="132">
        <f t="shared" si="0"/>
        <v>0</v>
      </c>
      <c r="P111" s="132">
        <f t="shared" si="1"/>
        <v>0</v>
      </c>
      <c r="Q111" s="170" t="str">
        <f>IF(A111="","",VLOOKUP(A111,ADSL!$C$41:$Q$50,14,FALSE))</f>
        <v/>
      </c>
    </row>
    <row r="112" spans="1:17" s="89" customFormat="1" ht="16.5" customHeight="1" x14ac:dyDescent="0.25">
      <c r="A112" s="89" t="str">
        <f>ADSL!CK58</f>
        <v/>
      </c>
      <c r="B112" s="112" t="str">
        <f>IF(A112="","",VLOOKUP(A112,ADSL!$C$41:$Q$50,1,FALSE))</f>
        <v/>
      </c>
      <c r="C112" s="176" t="str">
        <f>IF(A112="","",VLOOKUP(A112,ADSL!$C$18:$Q$27,2,FALSE))</f>
        <v/>
      </c>
      <c r="D112" s="184" t="str">
        <f>IF(A112="","",VLOOKUP(A112,ADSL!C26:Q35,6,FALSE))</f>
        <v/>
      </c>
      <c r="E112" s="221" t="str">
        <f>IF(A112="","",VLOOKUP(A112,ADSL!$C$41:$Q$50,6,FALSE))</f>
        <v/>
      </c>
      <c r="F112" s="221" t="str">
        <f>IF(A112="","",VLOOKUP(A112,ADSL!$C$41:$Q$50,7,FALSE))</f>
        <v/>
      </c>
      <c r="G112" s="221" t="str">
        <f>IF(A112="","",VLOOKUP(A112,ADSL!$C$41:$Q$50,4,FALSE))</f>
        <v/>
      </c>
      <c r="H112" s="184" t="str">
        <f>IF(A112="","",VLOOKUP(A112,ADSL!$C$18:$Q$27,8,FALSE))</f>
        <v/>
      </c>
      <c r="I112" s="92" t="str">
        <f>IF(A112="","",VLOOKUP(A112,ADSL!$CB$63:$CC$72,2,FALSE))</f>
        <v/>
      </c>
      <c r="J112" s="93" t="str">
        <f>IF(A112="","",VLOOKUP(A112,ADSL!$C$18:$Q$27,15,FALSE))</f>
        <v/>
      </c>
      <c r="K112" s="132" t="str">
        <f>IF(A112="","",VLOOKUP(A112,ADSL!$C$41:$Q$50,10,FALSE))</f>
        <v/>
      </c>
      <c r="L112" s="91" t="str">
        <f>IF(A112="","",VLOOKUP(A112,ADSL!$C$18:$Q$27,14,FALSE))</f>
        <v/>
      </c>
      <c r="M112" s="132" t="str">
        <f>IF(A112="","",VLOOKUP(A112,ADSL!$C$18:$Q$27,13,FALSE))</f>
        <v/>
      </c>
      <c r="N112" s="132" t="str">
        <f>IF(A112="","",VLOOKUP(A112,ADSL!$C$41:$Q$50,11,FALSE))</f>
        <v/>
      </c>
      <c r="O112" s="132">
        <f t="shared" si="0"/>
        <v>0</v>
      </c>
      <c r="P112" s="132">
        <f t="shared" si="1"/>
        <v>0</v>
      </c>
      <c r="Q112" s="170" t="str">
        <f>IF(A112="","",VLOOKUP(A112,ADSL!$C$41:$Q$50,14,FALSE))</f>
        <v/>
      </c>
    </row>
    <row r="113" spans="1:17" s="89" customFormat="1" ht="16.5" customHeight="1" x14ac:dyDescent="0.25">
      <c r="A113" s="89" t="str">
        <f>ADSL!CK59</f>
        <v/>
      </c>
      <c r="B113" s="112" t="str">
        <f>IF(A113="","",VLOOKUP(A113,ADSL!$C$41:$Q$50,1,FALSE))</f>
        <v/>
      </c>
      <c r="C113" s="176" t="str">
        <f>IF(A113="","",VLOOKUP(A113,ADSL!$C$18:$Q$27,2,FALSE))</f>
        <v/>
      </c>
      <c r="D113" s="184" t="str">
        <f>IF(A113="","",VLOOKUP(A113,ADSL!C27:Q36,6,FALSE))</f>
        <v/>
      </c>
      <c r="E113" s="221" t="str">
        <f>IF(A113="","",VLOOKUP(A113,ADSL!$C$41:$Q$50,6,FALSE))</f>
        <v/>
      </c>
      <c r="F113" s="221" t="str">
        <f>IF(A113="","",VLOOKUP(A113,ADSL!$C$41:$Q$50,7,FALSE))</f>
        <v/>
      </c>
      <c r="G113" s="221" t="str">
        <f>IF(A113="","",VLOOKUP(A113,ADSL!$C$41:$Q$50,4,FALSE))</f>
        <v/>
      </c>
      <c r="H113" s="184" t="str">
        <f>IF(A113="","",VLOOKUP(A113,ADSL!$C$18:$Q$27,8,FALSE))</f>
        <v/>
      </c>
      <c r="I113" s="92" t="str">
        <f>IF(A113="","",VLOOKUP(A113,ADSL!$CB$63:$CC$72,2,FALSE))</f>
        <v/>
      </c>
      <c r="J113" s="93" t="str">
        <f>IF(A113="","",VLOOKUP(A113,ADSL!$C$18:$Q$27,15,FALSE))</f>
        <v/>
      </c>
      <c r="K113" s="132" t="str">
        <f>IF(A113="","",VLOOKUP(A113,ADSL!$C$41:$Q$50,10,FALSE))</f>
        <v/>
      </c>
      <c r="L113" s="91" t="str">
        <f>IF(A113="","",VLOOKUP(A113,ADSL!$C$18:$Q$27,14,FALSE))</f>
        <v/>
      </c>
      <c r="M113" s="132" t="str">
        <f>IF(A113="","",VLOOKUP(A113,ADSL!$C$18:$Q$27,13,FALSE))</f>
        <v/>
      </c>
      <c r="N113" s="132" t="str">
        <f>IF(A113="","",VLOOKUP(A113,ADSL!$C$41:$Q$50,11,FALSE))</f>
        <v/>
      </c>
      <c r="O113" s="132">
        <f t="shared" si="0"/>
        <v>0</v>
      </c>
      <c r="P113" s="132">
        <f t="shared" si="1"/>
        <v>0</v>
      </c>
      <c r="Q113" s="170" t="str">
        <f>IF(A113="","",VLOOKUP(A113,ADSL!$C$41:$Q$50,14,FALSE))</f>
        <v/>
      </c>
    </row>
    <row r="114" spans="1:17" ht="7.5" customHeight="1" x14ac:dyDescent="0.35">
      <c r="C114" s="68"/>
      <c r="D114" s="68"/>
      <c r="E114" s="59"/>
      <c r="F114" s="59"/>
      <c r="G114" s="59"/>
      <c r="H114" s="77"/>
      <c r="I114" s="77"/>
      <c r="J114" s="77"/>
      <c r="K114" s="77"/>
      <c r="L114" s="77"/>
      <c r="M114" s="77"/>
      <c r="N114" s="59"/>
      <c r="O114" s="64"/>
      <c r="P114" s="64"/>
    </row>
    <row r="115" spans="1:17" ht="16.5" x14ac:dyDescent="0.35">
      <c r="C115" s="68"/>
      <c r="D115" s="68"/>
      <c r="E115" s="59"/>
      <c r="F115" s="59"/>
      <c r="G115" s="59"/>
      <c r="H115" s="161"/>
      <c r="I115" s="165"/>
      <c r="J115" s="165"/>
      <c r="K115" s="165"/>
      <c r="L115" s="165"/>
      <c r="M115" s="165"/>
      <c r="N115" s="166" t="s">
        <v>68</v>
      </c>
      <c r="O115" s="66">
        <f>SUM(O104:O113)</f>
        <v>0</v>
      </c>
      <c r="P115" s="66">
        <f>SUM(P104:P113)</f>
        <v>0</v>
      </c>
    </row>
    <row r="116" spans="1:17" ht="7.5" customHeight="1" x14ac:dyDescent="0.35">
      <c r="C116" s="68"/>
      <c r="D116" s="68"/>
      <c r="E116" s="59"/>
      <c r="F116" s="59"/>
      <c r="G116" s="59"/>
      <c r="H116" s="59"/>
      <c r="I116" s="77"/>
      <c r="J116" s="77"/>
      <c r="K116" s="77"/>
      <c r="N116" s="59"/>
    </row>
    <row r="117" spans="1:17" ht="16.5" x14ac:dyDescent="0.35">
      <c r="C117" s="68"/>
      <c r="D117" s="68"/>
      <c r="E117" s="59"/>
      <c r="F117" s="59"/>
      <c r="G117" s="59"/>
      <c r="I117" s="77"/>
      <c r="J117" s="167"/>
      <c r="K117" s="165"/>
      <c r="N117" s="59"/>
    </row>
    <row r="118" spans="1:17" ht="16.5" x14ac:dyDescent="0.35">
      <c r="C118" s="68"/>
      <c r="D118" s="68"/>
      <c r="E118" s="59"/>
      <c r="F118" s="59"/>
      <c r="G118" s="59"/>
      <c r="H118" s="59"/>
      <c r="I118" s="77"/>
      <c r="J118" s="167"/>
      <c r="K118" s="165"/>
      <c r="M118" s="59"/>
      <c r="N118" s="59"/>
    </row>
    <row r="119" spans="1:17" x14ac:dyDescent="0.25">
      <c r="C119" s="59"/>
      <c r="D119" s="59"/>
      <c r="E119" s="59"/>
      <c r="F119" s="59"/>
      <c r="G119" s="59"/>
      <c r="H119" s="59"/>
      <c r="I119" s="77"/>
      <c r="J119" s="59"/>
      <c r="K119" s="59"/>
      <c r="L119" s="59"/>
      <c r="M119" s="59"/>
      <c r="O119" s="59"/>
      <c r="P119" s="59"/>
      <c r="Q119" s="59"/>
    </row>
    <row r="122" spans="1:17" ht="15" customHeight="1" x14ac:dyDescent="0.25">
      <c r="B122" s="285"/>
      <c r="C122" s="285"/>
      <c r="D122" s="285"/>
      <c r="E122" s="285"/>
      <c r="F122" s="285"/>
      <c r="G122" s="285"/>
      <c r="H122" s="285"/>
      <c r="I122" s="285"/>
      <c r="J122" s="285"/>
      <c r="K122" s="285"/>
      <c r="L122" s="94"/>
    </row>
    <row r="123" spans="1:17" x14ac:dyDescent="0.25">
      <c r="B123" s="285"/>
      <c r="C123" s="285"/>
      <c r="D123" s="285"/>
      <c r="E123" s="285"/>
      <c r="F123" s="285"/>
      <c r="G123" s="285"/>
      <c r="H123" s="285"/>
      <c r="I123" s="285"/>
      <c r="J123" s="285"/>
      <c r="K123" s="285"/>
      <c r="L123" s="94"/>
    </row>
    <row r="124" spans="1:17" x14ac:dyDescent="0.25">
      <c r="B124" s="285"/>
      <c r="C124" s="285"/>
      <c r="D124" s="285"/>
      <c r="E124" s="285"/>
      <c r="F124" s="285"/>
      <c r="G124" s="285"/>
      <c r="H124" s="285"/>
      <c r="I124" s="285"/>
      <c r="J124" s="285"/>
      <c r="K124" s="285"/>
      <c r="L124" s="94"/>
    </row>
    <row r="125" spans="1:17" x14ac:dyDescent="0.25">
      <c r="B125" s="285"/>
      <c r="C125" s="285"/>
      <c r="D125" s="285"/>
      <c r="E125" s="285"/>
      <c r="F125" s="285"/>
      <c r="G125" s="285"/>
      <c r="H125" s="285"/>
      <c r="I125" s="285"/>
      <c r="J125" s="285"/>
      <c r="K125" s="285"/>
      <c r="L125" s="94"/>
    </row>
    <row r="126" spans="1:17" ht="17.25" x14ac:dyDescent="0.35">
      <c r="B126" s="95" t="s">
        <v>73</v>
      </c>
      <c r="D126" s="96"/>
      <c r="E126" s="96"/>
      <c r="F126" s="96"/>
      <c r="G126" s="96"/>
      <c r="H126" s="96"/>
      <c r="I126" s="161"/>
      <c r="J126" s="68"/>
      <c r="K126" s="97"/>
      <c r="L126" s="98"/>
    </row>
    <row r="127" spans="1:17" ht="17.25" x14ac:dyDescent="0.35">
      <c r="B127" s="99" t="s">
        <v>133</v>
      </c>
      <c r="D127" s="96"/>
      <c r="E127" s="96"/>
      <c r="F127" s="96"/>
      <c r="G127" s="96"/>
      <c r="H127" s="96"/>
      <c r="I127" s="161"/>
      <c r="J127" s="68"/>
      <c r="K127" s="97"/>
      <c r="L127" s="98"/>
    </row>
    <row r="128" spans="1:17" ht="17.25" x14ac:dyDescent="0.35">
      <c r="C128" s="96"/>
      <c r="D128" s="96"/>
      <c r="E128" s="96"/>
      <c r="F128" s="96"/>
      <c r="G128" s="96"/>
      <c r="H128" s="96"/>
      <c r="I128" s="161"/>
      <c r="J128" s="68"/>
      <c r="K128" s="97"/>
      <c r="L128" s="98"/>
    </row>
    <row r="129" spans="3:12" ht="17.25" x14ac:dyDescent="0.35">
      <c r="C129" s="96"/>
      <c r="D129" s="96"/>
      <c r="E129" s="96"/>
      <c r="F129" s="96"/>
      <c r="G129" s="96"/>
      <c r="H129" s="96"/>
      <c r="I129" s="161"/>
      <c r="J129" s="68"/>
      <c r="K129" s="97"/>
      <c r="L129" s="98"/>
    </row>
    <row r="130" spans="3:12" ht="17.25" x14ac:dyDescent="0.35">
      <c r="C130" s="96"/>
      <c r="D130" s="96"/>
      <c r="E130" s="96"/>
      <c r="F130" s="96"/>
      <c r="G130" s="96"/>
      <c r="H130" s="96"/>
      <c r="I130" s="161"/>
      <c r="J130" s="68"/>
      <c r="K130" s="97"/>
      <c r="L130" s="98"/>
    </row>
    <row r="131" spans="3:12" ht="17.25" x14ac:dyDescent="0.35">
      <c r="C131" s="96"/>
      <c r="D131" s="96"/>
      <c r="E131" s="96"/>
      <c r="F131" s="96"/>
      <c r="G131" s="96"/>
      <c r="H131" s="96"/>
      <c r="I131" s="161"/>
      <c r="J131" s="68"/>
      <c r="K131" s="97"/>
      <c r="L131" s="98"/>
    </row>
    <row r="155" spans="2:3" hidden="1" x14ac:dyDescent="0.25"/>
    <row r="156" spans="2:3" hidden="1" x14ac:dyDescent="0.25">
      <c r="B156" s="101" t="s">
        <v>135</v>
      </c>
      <c r="C156" s="102">
        <f>IF(Analogue!D12="",0,Analogue!D12)</f>
        <v>0</v>
      </c>
    </row>
    <row r="157" spans="2:3" hidden="1" x14ac:dyDescent="0.25">
      <c r="B157" s="101" t="s">
        <v>136</v>
      </c>
      <c r="C157" s="135">
        <f>IF(ISDN2!D12="",0,ISDN2!D12)</f>
        <v>0</v>
      </c>
    </row>
    <row r="158" spans="2:3" hidden="1" x14ac:dyDescent="0.25">
      <c r="B158" s="101" t="s">
        <v>137</v>
      </c>
      <c r="C158" s="102">
        <f>IF(ISDN30!D12="",0,ISDN30!D12)</f>
        <v>0</v>
      </c>
    </row>
    <row r="159" spans="2:3" hidden="1" x14ac:dyDescent="0.25">
      <c r="B159" s="101" t="s">
        <v>138</v>
      </c>
      <c r="C159" s="102" t="str">
        <f>IF(ADSL!E11="","",ADSL!E11)</f>
        <v/>
      </c>
    </row>
    <row r="160" spans="2:3" hidden="1" x14ac:dyDescent="0.25">
      <c r="C160" s="102" t="str">
        <f>IF(AND(C156=0,C157=0,C158=0,C159=0),"",IF(AND(C156=0,C157=0,C158=0),C159,IF(AND(C156=0,C157=0),C158,IF(C156=0,C157,C156))))</f>
        <v/>
      </c>
    </row>
    <row r="161" hidden="1" x14ac:dyDescent="0.25"/>
    <row r="252" spans="3:13" hidden="1" x14ac:dyDescent="0.25"/>
    <row r="253" spans="3:13" hidden="1" x14ac:dyDescent="0.25">
      <c r="C253" s="301" t="s">
        <v>106</v>
      </c>
      <c r="D253" s="301"/>
      <c r="E253" s="301"/>
      <c r="F253" s="301"/>
      <c r="G253" s="301"/>
      <c r="H253" s="301"/>
      <c r="I253" s="301"/>
      <c r="J253" s="301"/>
      <c r="K253" s="301"/>
      <c r="L253" s="301"/>
      <c r="M253" s="301"/>
    </row>
    <row r="254" spans="3:13" hidden="1" x14ac:dyDescent="0.25">
      <c r="C254" s="301"/>
      <c r="D254" s="301"/>
      <c r="E254" s="301"/>
      <c r="F254" s="301"/>
      <c r="G254" s="301"/>
      <c r="H254" s="301"/>
      <c r="I254" s="301"/>
      <c r="J254" s="301"/>
      <c r="K254" s="301"/>
      <c r="L254" s="301"/>
      <c r="M254" s="301"/>
    </row>
    <row r="255" spans="3:13" hidden="1" x14ac:dyDescent="0.25">
      <c r="C255" s="301"/>
      <c r="D255" s="301"/>
      <c r="E255" s="301"/>
      <c r="F255" s="301"/>
      <c r="G255" s="301"/>
      <c r="H255" s="301"/>
      <c r="I255" s="301"/>
      <c r="J255" s="301"/>
      <c r="K255" s="301"/>
      <c r="L255" s="301"/>
      <c r="M255" s="301"/>
    </row>
    <row r="256" spans="3:13" ht="16.5" hidden="1" x14ac:dyDescent="0.3">
      <c r="C256" s="48"/>
      <c r="D256" s="100"/>
      <c r="E256" s="96"/>
      <c r="F256" s="96"/>
      <c r="G256" s="96"/>
      <c r="H256" s="96"/>
      <c r="I256" s="162"/>
      <c r="J256" s="96"/>
      <c r="K256" s="96"/>
      <c r="L256" s="96"/>
      <c r="M256" s="96"/>
    </row>
    <row r="257" spans="1:13" hidden="1" x14ac:dyDescent="0.25">
      <c r="C257" s="293" t="s">
        <v>105</v>
      </c>
      <c r="D257" s="293"/>
      <c r="E257" s="293"/>
      <c r="F257" s="293"/>
      <c r="G257" s="293"/>
      <c r="H257" s="293"/>
      <c r="I257" s="293"/>
      <c r="J257" s="293"/>
      <c r="K257" s="293"/>
      <c r="L257" s="293"/>
      <c r="M257" s="293"/>
    </row>
    <row r="258" spans="1:13" hidden="1" x14ac:dyDescent="0.25">
      <c r="C258" s="293"/>
      <c r="D258" s="293"/>
      <c r="E258" s="293"/>
      <c r="F258" s="293"/>
      <c r="G258" s="293"/>
      <c r="H258" s="293"/>
      <c r="I258" s="293"/>
      <c r="J258" s="293"/>
      <c r="K258" s="293"/>
      <c r="L258" s="293"/>
      <c r="M258" s="293"/>
    </row>
    <row r="259" spans="1:13" hidden="1" x14ac:dyDescent="0.25">
      <c r="C259" s="293"/>
      <c r="D259" s="293"/>
      <c r="E259" s="293"/>
      <c r="F259" s="293"/>
      <c r="G259" s="293"/>
      <c r="H259" s="293"/>
      <c r="I259" s="293"/>
      <c r="J259" s="293"/>
      <c r="K259" s="293"/>
      <c r="L259" s="293"/>
      <c r="M259" s="293"/>
    </row>
    <row r="260" spans="1:13" hidden="1" x14ac:dyDescent="0.25"/>
    <row r="261" spans="1:13" hidden="1" x14ac:dyDescent="0.25">
      <c r="H261" s="49" t="s">
        <v>142</v>
      </c>
    </row>
    <row r="262" spans="1:13" hidden="1" x14ac:dyDescent="0.25">
      <c r="A262" s="49" t="s">
        <v>135</v>
      </c>
      <c r="C262" s="62">
        <f>(SUM(F18:I27))+H272+SUM(J18:K27)</f>
        <v>0</v>
      </c>
      <c r="D262" s="101" t="s">
        <v>135</v>
      </c>
      <c r="H262" s="103">
        <f>IF(Analogue!H20=Analogue!E39,0,1)</f>
        <v>0</v>
      </c>
    </row>
    <row r="263" spans="1:13" hidden="1" x14ac:dyDescent="0.25">
      <c r="A263" s="49" t="s">
        <v>136</v>
      </c>
      <c r="C263" s="62">
        <f>SUM(E36:I55)+SUM(J36:K55)</f>
        <v>0</v>
      </c>
      <c r="D263" s="101" t="s">
        <v>136</v>
      </c>
      <c r="H263" s="103">
        <f>IF(Analogue!H21=Analogue!E40,0,1)</f>
        <v>0</v>
      </c>
    </row>
    <row r="264" spans="1:13" hidden="1" x14ac:dyDescent="0.25">
      <c r="A264" s="49" t="s">
        <v>137</v>
      </c>
      <c r="C264" s="62">
        <f>SUM(E65:I65)+SUM(J65:K65)</f>
        <v>0</v>
      </c>
      <c r="D264" s="101" t="s">
        <v>137</v>
      </c>
      <c r="H264" s="103">
        <f>IF(Analogue!H22=Analogue!E41,0,1)</f>
        <v>0</v>
      </c>
    </row>
    <row r="265" spans="1:13" hidden="1" x14ac:dyDescent="0.25">
      <c r="A265" s="49" t="s">
        <v>138</v>
      </c>
      <c r="C265" s="104">
        <f>SUM(I104:I113)+SUM(K104:O113)</f>
        <v>0</v>
      </c>
      <c r="D265" s="101" t="s">
        <v>138</v>
      </c>
      <c r="H265" s="103">
        <f>IF(Analogue!H23=Analogue!E42,0,1)</f>
        <v>0</v>
      </c>
    </row>
    <row r="266" spans="1:13" hidden="1" x14ac:dyDescent="0.25">
      <c r="H266" s="103">
        <f>IF(Analogue!H24=Analogue!E43,0,1)</f>
        <v>0</v>
      </c>
    </row>
    <row r="267" spans="1:13" hidden="1" x14ac:dyDescent="0.25">
      <c r="H267" s="103">
        <f>IF(Analogue!H25=Analogue!E44,0,1)</f>
        <v>0</v>
      </c>
    </row>
    <row r="268" spans="1:13" hidden="1" x14ac:dyDescent="0.25">
      <c r="H268" s="103">
        <f>IF(Analogue!H26=Analogue!E45,0,1)</f>
        <v>0</v>
      </c>
    </row>
    <row r="269" spans="1:13" hidden="1" x14ac:dyDescent="0.25">
      <c r="H269" s="103">
        <f>IF(Analogue!H27=Analogue!E46,0,1)</f>
        <v>0</v>
      </c>
    </row>
    <row r="270" spans="1:13" hidden="1" x14ac:dyDescent="0.25">
      <c r="H270" s="103">
        <f>IF(Analogue!H28=Analogue!E47,0,1)</f>
        <v>0</v>
      </c>
    </row>
    <row r="271" spans="1:13" hidden="1" x14ac:dyDescent="0.25">
      <c r="H271" s="103">
        <f>IF(Analogue!H29=Analogue!E48,0,1)</f>
        <v>0</v>
      </c>
    </row>
    <row r="272" spans="1:13" hidden="1" x14ac:dyDescent="0.25">
      <c r="H272" s="49">
        <f>SUM(H262:H271)</f>
        <v>0</v>
      </c>
    </row>
    <row r="273" hidden="1" x14ac:dyDescent="0.25"/>
    <row r="274" hidden="1" x14ac:dyDescent="0.25"/>
    <row r="275" hidden="1" x14ac:dyDescent="0.25"/>
  </sheetData>
  <sheetProtection deleteRows="0"/>
  <mergeCells count="167">
    <mergeCell ref="C33:D33"/>
    <mergeCell ref="N2:O2"/>
    <mergeCell ref="E4:I4"/>
    <mergeCell ref="B9:K10"/>
    <mergeCell ref="L15:M15"/>
    <mergeCell ref="F15:K15"/>
    <mergeCell ref="R33:S33"/>
    <mergeCell ref="S36:S37"/>
    <mergeCell ref="P36:P37"/>
    <mergeCell ref="L36:L37"/>
    <mergeCell ref="M36:M37"/>
    <mergeCell ref="R36:R37"/>
    <mergeCell ref="K36:K37"/>
    <mergeCell ref="E36:E37"/>
    <mergeCell ref="F36:F37"/>
    <mergeCell ref="G36:G37"/>
    <mergeCell ref="H36:H37"/>
    <mergeCell ref="J36:J37"/>
    <mergeCell ref="E33:K33"/>
    <mergeCell ref="L33:M33"/>
    <mergeCell ref="B36:B37"/>
    <mergeCell ref="C36:C37"/>
    <mergeCell ref="S38:S39"/>
    <mergeCell ref="F38:F39"/>
    <mergeCell ref="G38:G39"/>
    <mergeCell ref="H38:H39"/>
    <mergeCell ref="J38:J39"/>
    <mergeCell ref="K38:K39"/>
    <mergeCell ref="E38:E39"/>
    <mergeCell ref="I36:I37"/>
    <mergeCell ref="N36:N37"/>
    <mergeCell ref="P38:P39"/>
    <mergeCell ref="L38:L39"/>
    <mergeCell ref="M38:M39"/>
    <mergeCell ref="B38:B39"/>
    <mergeCell ref="C38:C39"/>
    <mergeCell ref="I40:I41"/>
    <mergeCell ref="I38:I39"/>
    <mergeCell ref="N40:N41"/>
    <mergeCell ref="N38:N39"/>
    <mergeCell ref="S40:S41"/>
    <mergeCell ref="B42:B43"/>
    <mergeCell ref="C42:C43"/>
    <mergeCell ref="J40:J41"/>
    <mergeCell ref="K40:K41"/>
    <mergeCell ref="P40:P41"/>
    <mergeCell ref="L40:L41"/>
    <mergeCell ref="M40:M41"/>
    <mergeCell ref="E40:E41"/>
    <mergeCell ref="F40:F41"/>
    <mergeCell ref="G40:G41"/>
    <mergeCell ref="H40:H41"/>
    <mergeCell ref="R42:R43"/>
    <mergeCell ref="S42:S43"/>
    <mergeCell ref="L42:L43"/>
    <mergeCell ref="B40:B41"/>
    <mergeCell ref="C40:C41"/>
    <mergeCell ref="R38:R39"/>
    <mergeCell ref="B44:B45"/>
    <mergeCell ref="C44:C45"/>
    <mergeCell ref="J42:J43"/>
    <mergeCell ref="K42:K43"/>
    <mergeCell ref="I48:I49"/>
    <mergeCell ref="N48:N49"/>
    <mergeCell ref="N44:N45"/>
    <mergeCell ref="N42:N43"/>
    <mergeCell ref="R40:R41"/>
    <mergeCell ref="K46:K47"/>
    <mergeCell ref="P46:P47"/>
    <mergeCell ref="L46:L47"/>
    <mergeCell ref="M46:M47"/>
    <mergeCell ref="I46:I47"/>
    <mergeCell ref="N46:N47"/>
    <mergeCell ref="M42:M43"/>
    <mergeCell ref="E42:E43"/>
    <mergeCell ref="F42:F43"/>
    <mergeCell ref="G42:G43"/>
    <mergeCell ref="H42:H43"/>
    <mergeCell ref="P42:P43"/>
    <mergeCell ref="I42:I43"/>
    <mergeCell ref="R46:R47"/>
    <mergeCell ref="B46:B47"/>
    <mergeCell ref="S44:S45"/>
    <mergeCell ref="L44:L45"/>
    <mergeCell ref="M44:M45"/>
    <mergeCell ref="R44:R45"/>
    <mergeCell ref="K44:K45"/>
    <mergeCell ref="P44:P45"/>
    <mergeCell ref="E44:E45"/>
    <mergeCell ref="F44:F45"/>
    <mergeCell ref="G44:G45"/>
    <mergeCell ref="H44:H45"/>
    <mergeCell ref="J44:J45"/>
    <mergeCell ref="I44:I45"/>
    <mergeCell ref="S46:S47"/>
    <mergeCell ref="F46:F47"/>
    <mergeCell ref="G46:G47"/>
    <mergeCell ref="H46:H47"/>
    <mergeCell ref="J46:J47"/>
    <mergeCell ref="R48:R49"/>
    <mergeCell ref="S48:S49"/>
    <mergeCell ref="B50:B51"/>
    <mergeCell ref="C50:C51"/>
    <mergeCell ref="J48:J49"/>
    <mergeCell ref="K48:K49"/>
    <mergeCell ref="P48:P49"/>
    <mergeCell ref="L48:L49"/>
    <mergeCell ref="M48:M49"/>
    <mergeCell ref="E48:E49"/>
    <mergeCell ref="F48:F49"/>
    <mergeCell ref="G48:G49"/>
    <mergeCell ref="H48:H49"/>
    <mergeCell ref="R50:R51"/>
    <mergeCell ref="S50:S51"/>
    <mergeCell ref="P50:P51"/>
    <mergeCell ref="L50:L51"/>
    <mergeCell ref="M50:M51"/>
    <mergeCell ref="E50:E51"/>
    <mergeCell ref="E52:E53"/>
    <mergeCell ref="I50:I51"/>
    <mergeCell ref="N52:N53"/>
    <mergeCell ref="N50:N51"/>
    <mergeCell ref="R54:R55"/>
    <mergeCell ref="B52:B53"/>
    <mergeCell ref="C52:C53"/>
    <mergeCell ref="C46:C47"/>
    <mergeCell ref="E46:E47"/>
    <mergeCell ref="B48:B49"/>
    <mergeCell ref="C48:C49"/>
    <mergeCell ref="F50:F51"/>
    <mergeCell ref="G50:G51"/>
    <mergeCell ref="H50:H51"/>
    <mergeCell ref="J50:J51"/>
    <mergeCell ref="K50:K51"/>
    <mergeCell ref="S54:S55"/>
    <mergeCell ref="F54:F55"/>
    <mergeCell ref="G54:G55"/>
    <mergeCell ref="H54:H55"/>
    <mergeCell ref="J54:J55"/>
    <mergeCell ref="K54:K55"/>
    <mergeCell ref="S52:S53"/>
    <mergeCell ref="K52:K53"/>
    <mergeCell ref="P52:P53"/>
    <mergeCell ref="L52:L53"/>
    <mergeCell ref="M52:M53"/>
    <mergeCell ref="R52:R53"/>
    <mergeCell ref="F52:F53"/>
    <mergeCell ref="G52:G53"/>
    <mergeCell ref="H52:H53"/>
    <mergeCell ref="J52:J53"/>
    <mergeCell ref="I52:I53"/>
    <mergeCell ref="B122:K125"/>
    <mergeCell ref="C253:M255"/>
    <mergeCell ref="C257:M259"/>
    <mergeCell ref="C101:H101"/>
    <mergeCell ref="O101:P101"/>
    <mergeCell ref="I101:N101"/>
    <mergeCell ref="L61:M61"/>
    <mergeCell ref="P54:P55"/>
    <mergeCell ref="L54:L55"/>
    <mergeCell ref="M54:M55"/>
    <mergeCell ref="E61:K61"/>
    <mergeCell ref="I54:I55"/>
    <mergeCell ref="N54:N55"/>
    <mergeCell ref="B54:B55"/>
    <mergeCell ref="C54:C55"/>
    <mergeCell ref="E54:E55"/>
  </mergeCells>
  <conditionalFormatting sqref="I9:M10 B9">
    <cfRule type="expression" dxfId="0" priority="12">
      <formula>$D$108=#REF!</formula>
    </cfRule>
  </conditionalFormatting>
  <dataValidations count="1">
    <dataValidation operator="greaterThan" allowBlank="1" showInputMessage="1" showErrorMessage="1" sqref="D18:D27" xr:uid="{00000000-0002-0000-0900-000000000000}"/>
  </dataValidations>
  <pageMargins left="0.7" right="0.7" top="0.75" bottom="0.75" header="0.3" footer="0.3"/>
  <pageSetup paperSize="9" orientation="portrait" r:id="rId1"/>
  <headerFooter>
    <oddHeader>&amp;C&amp;"Calibri"&amp;8&amp;K737373KCOM Commercial in Confidence&amp;1#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3" ma:contentTypeDescription="Create a new document." ma:contentTypeScope="" ma:versionID="ad498e29b27a04b87437056c610765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e45dee275c526db8dfe7e1c44e9e19"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E865D-BB5C-4DE7-A5B4-1DBD43FF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EE606-9A3D-48AC-B76F-1DDE68D251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645045E-FE9C-435C-8DD1-14537B685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Summary</vt:lpstr>
      <vt:lpstr>Analogue</vt:lpstr>
      <vt:lpstr>ADSL (2)</vt:lpstr>
      <vt:lpstr>ISDN2</vt:lpstr>
      <vt:lpstr>ISDN30</vt:lpstr>
      <vt:lpstr>ADSL</vt:lpstr>
      <vt:lpstr>Connect Fibre</vt:lpstr>
      <vt:lpstr>Order Confirmation</vt:lpstr>
      <vt:lpstr>Rejections</vt:lpstr>
      <vt:lpstr>Additional Costs</vt:lpstr>
      <vt:lpstr>ADSL!Print_Area</vt:lpstr>
      <vt:lpstr>Analogue!Print_Area</vt:lpstr>
      <vt:lpstr>ISDN2!Print_Area</vt:lpstr>
      <vt:lpstr>ISDN30!Print_Area</vt:lpstr>
      <vt:lpstr>Rejections!Print_Area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2011-10-20T08:30:07Z</cp:lastPrinted>
  <dcterms:created xsi:type="dcterms:W3CDTF">2011-05-26T16:06:54Z</dcterms:created>
  <dcterms:modified xsi:type="dcterms:W3CDTF">2021-08-19T15:30:38Z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SIP_Label_df8b509b-beec-49bb-b892-468a46fcb9af_Enabled">
    <vt:lpwstr>true</vt:lpwstr>
  </property>
  <property fmtid="{D5CDD505-2E9C-101B-9397-08002B2CF9AE}" pid="4" name="MSIP_Label_df8b509b-beec-49bb-b892-468a46fcb9af_SetDate">
    <vt:lpwstr>2021-08-19T10:20:47Z</vt:lpwstr>
  </property>
  <property fmtid="{D5CDD505-2E9C-101B-9397-08002B2CF9AE}" pid="5" name="MSIP_Label_df8b509b-beec-49bb-b892-468a46fcb9af_Method">
    <vt:lpwstr>Standard</vt:lpwstr>
  </property>
  <property fmtid="{D5CDD505-2E9C-101B-9397-08002B2CF9AE}" pid="6" name="MSIP_Label_df8b509b-beec-49bb-b892-468a46fcb9af_Name">
    <vt:lpwstr>df8b509b-beec-49bb-b892-468a46fcb9af</vt:lpwstr>
  </property>
  <property fmtid="{D5CDD505-2E9C-101B-9397-08002B2CF9AE}" pid="7" name="MSIP_Label_df8b509b-beec-49bb-b892-468a46fcb9af_SiteId">
    <vt:lpwstr>94604d2a-9b0a-4074-a9b8-88f17a2e86c8</vt:lpwstr>
  </property>
  <property fmtid="{D5CDD505-2E9C-101B-9397-08002B2CF9AE}" pid="8" name="MSIP_Label_df8b509b-beec-49bb-b892-468a46fcb9af_ActionId">
    <vt:lpwstr>969494fe-e40c-40d2-a196-10b9549f6dc8</vt:lpwstr>
  </property>
  <property fmtid="{D5CDD505-2E9C-101B-9397-08002B2CF9AE}" pid="9" name="MSIP_Label_df8b509b-beec-49bb-b892-468a46fcb9af_ContentBits">
    <vt:lpwstr>1</vt:lpwstr>
  </property>
</Properties>
</file>