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showInkAnnotation="0" codeName="ThisWorkbook"/>
  <mc:AlternateContent xmlns:mc="http://schemas.openxmlformats.org/markup-compatibility/2006">
    <mc:Choice Requires="x15">
      <x15ac:absPath xmlns:x15ac="http://schemas.microsoft.com/office/spreadsheetml/2010/11/ac" url="H:\2020\forms\KLR\"/>
    </mc:Choice>
  </mc:AlternateContent>
  <xr:revisionPtr revIDLastSave="0" documentId="8_{FF857BCD-8DCA-4F8D-BCEB-0BEFA9084094}" xr6:coauthVersionLast="44" xr6:coauthVersionMax="44" xr10:uidLastSave="{00000000-0000-0000-0000-000000000000}"/>
  <workbookProtection workbookPassword="ED21" lockStructure="1"/>
  <bookViews>
    <workbookView xWindow="-120" yWindow="-120" windowWidth="25440" windowHeight="15390" xr2:uid="{00000000-000D-0000-FFFF-FFFF00000000}"/>
  </bookViews>
  <sheets>
    <sheet name="Summary" sheetId="7" r:id="rId1"/>
    <sheet name="Analogue" sheetId="1" r:id="rId2"/>
    <sheet name="ISDN2" sheetId="2" r:id="rId3"/>
    <sheet name="ISDN30" sheetId="6" r:id="rId4"/>
    <sheet name="ADSL" sheetId="5" state="hidden" r:id="rId5"/>
    <sheet name="Order Confirmation" sheetId="8" state="hidden" r:id="rId6"/>
    <sheet name="Rejections" sheetId="9" state="hidden" r:id="rId7"/>
  </sheets>
  <definedNames>
    <definedName name="_xlnm.Print_Area" localSheetId="4">ADSL!$B$1:$M$41,ADSL!$B$43:$M$77</definedName>
    <definedName name="_xlnm.Print_Area" localSheetId="1">Analogue!$A$2:$O$89</definedName>
    <definedName name="_xlnm.Print_Area" localSheetId="2">ISDN2!$B$2:$R$58,ISDN2!$B$76:$R$118</definedName>
    <definedName name="_xlnm.Print_Area" localSheetId="3">ISDN30!$B$2:$M$52,ISDN30!$A$48:$M$82</definedName>
    <definedName name="_xlnm.Print_Area" localSheetId="0">Summary!$A$1:$L$22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R112" i="6" l="1"/>
  <c r="AR113" i="6"/>
  <c r="AR114" i="6"/>
  <c r="AR115" i="6"/>
  <c r="AS115" i="6"/>
  <c r="AS114" i="6"/>
  <c r="AS112" i="6"/>
  <c r="AS113" i="6"/>
  <c r="AU116" i="6" l="1"/>
  <c r="AU115" i="6"/>
  <c r="I79" i="2"/>
  <c r="Y45" i="2"/>
  <c r="I34" i="2" s="1"/>
  <c r="H79" i="1"/>
  <c r="H80" i="1"/>
  <c r="H81" i="1"/>
  <c r="H82" i="1"/>
  <c r="H83" i="1"/>
  <c r="H84" i="1"/>
  <c r="H85" i="1"/>
  <c r="H86" i="1"/>
  <c r="H87" i="1"/>
  <c r="H78" i="1"/>
  <c r="E79" i="1"/>
  <c r="L80" i="1"/>
  <c r="L81" i="1"/>
  <c r="L82" i="1"/>
  <c r="L83" i="1"/>
  <c r="L84" i="1"/>
  <c r="L85" i="1"/>
  <c r="L86" i="1"/>
  <c r="L87" i="1"/>
  <c r="W107" i="1"/>
  <c r="W108" i="1"/>
  <c r="W109" i="1"/>
  <c r="W110" i="1"/>
  <c r="W111" i="1"/>
  <c r="W112" i="1"/>
  <c r="W113" i="1"/>
  <c r="W114" i="1"/>
  <c r="W115" i="1"/>
  <c r="W106" i="1"/>
  <c r="U107" i="1"/>
  <c r="U108" i="1"/>
  <c r="U109" i="1"/>
  <c r="U110" i="1"/>
  <c r="U111" i="1"/>
  <c r="U112" i="1"/>
  <c r="U113" i="1"/>
  <c r="U114" i="1"/>
  <c r="U115" i="1"/>
  <c r="U106" i="1"/>
  <c r="F80" i="1"/>
  <c r="F81" i="1"/>
  <c r="F82" i="1"/>
  <c r="F83" i="1"/>
  <c r="F84" i="1"/>
  <c r="F85" i="1"/>
  <c r="F86" i="1"/>
  <c r="F87" i="1"/>
  <c r="X20" i="1"/>
  <c r="W21" i="1"/>
  <c r="W22" i="1"/>
  <c r="W23" i="1"/>
  <c r="W24" i="1"/>
  <c r="W25" i="1"/>
  <c r="W26" i="1"/>
  <c r="W27" i="1"/>
  <c r="W28" i="1"/>
  <c r="W29" i="1"/>
  <c r="W20" i="1"/>
  <c r="V21" i="1"/>
  <c r="V22" i="1"/>
  <c r="V23" i="1"/>
  <c r="V24" i="1"/>
  <c r="V25" i="1"/>
  <c r="V26" i="1"/>
  <c r="V27" i="1"/>
  <c r="V28" i="1"/>
  <c r="V29" i="1"/>
  <c r="V20" i="1"/>
  <c r="J80" i="1"/>
  <c r="J81" i="1"/>
  <c r="J82" i="1"/>
  <c r="J83" i="1"/>
  <c r="J84" i="1"/>
  <c r="J85" i="1"/>
  <c r="J86" i="1"/>
  <c r="J87" i="1"/>
  <c r="E34" i="1"/>
  <c r="E35" i="1"/>
  <c r="E36" i="1"/>
  <c r="E37" i="1"/>
  <c r="E38" i="1"/>
  <c r="E39" i="1"/>
  <c r="E40" i="1"/>
  <c r="E41" i="1"/>
  <c r="E42" i="1"/>
  <c r="E33" i="1"/>
  <c r="D78" i="1" l="1"/>
  <c r="I78" i="1"/>
  <c r="AD8" i="1"/>
  <c r="AE8" i="1"/>
  <c r="AF8" i="1"/>
  <c r="AD9" i="1"/>
  <c r="AE9" i="1"/>
  <c r="AF9" i="1"/>
  <c r="AD10" i="1"/>
  <c r="AE10" i="1"/>
  <c r="AF10" i="1"/>
  <c r="AD11" i="1"/>
  <c r="AF11" i="1"/>
  <c r="AD12" i="1"/>
  <c r="AF12" i="1"/>
  <c r="AD13" i="1"/>
  <c r="AF13" i="1"/>
  <c r="AD14" i="1"/>
  <c r="AF14" i="1"/>
  <c r="AD15" i="1"/>
  <c r="AF15" i="1"/>
  <c r="AD16" i="1"/>
  <c r="AF16" i="1"/>
  <c r="AF7" i="1"/>
  <c r="AD7" i="1"/>
  <c r="AE16" i="1"/>
  <c r="AE15" i="1"/>
  <c r="AE14" i="1"/>
  <c r="AE13" i="1"/>
  <c r="AE12" i="1"/>
  <c r="AE11" i="1"/>
  <c r="L22" i="2" l="1"/>
  <c r="L23" i="2"/>
  <c r="L24" i="2"/>
  <c r="L25" i="2"/>
  <c r="L26" i="2"/>
  <c r="L27" i="2"/>
  <c r="L28" i="2"/>
  <c r="L29" i="2"/>
  <c r="AB177" i="2"/>
  <c r="AC177" i="2"/>
  <c r="AB178" i="2"/>
  <c r="AC178" i="2"/>
  <c r="AB179" i="2"/>
  <c r="AC179" i="2"/>
  <c r="AB180" i="2"/>
  <c r="AC180" i="2"/>
  <c r="AB181" i="2"/>
  <c r="AC181" i="2"/>
  <c r="AB182" i="2"/>
  <c r="AC182" i="2"/>
  <c r="AB183" i="2"/>
  <c r="AC183" i="2"/>
  <c r="AB184" i="2"/>
  <c r="AC184" i="2"/>
  <c r="AB185" i="2"/>
  <c r="AC185" i="2"/>
  <c r="AC176" i="2"/>
  <c r="AB176" i="2"/>
  <c r="AR181" i="2"/>
  <c r="AA177" i="2"/>
  <c r="AA178" i="2"/>
  <c r="AA179" i="2"/>
  <c r="AA180" i="2"/>
  <c r="AA181" i="2"/>
  <c r="AA182" i="2"/>
  <c r="AA183" i="2"/>
  <c r="AA184" i="2"/>
  <c r="AA185" i="2"/>
  <c r="AA176" i="2"/>
  <c r="AR180" i="2"/>
  <c r="Z177" i="2"/>
  <c r="Z178" i="2"/>
  <c r="Z179" i="2"/>
  <c r="Z180" i="2"/>
  <c r="Z181" i="2"/>
  <c r="Z182" i="2"/>
  <c r="Z183" i="2"/>
  <c r="Z184" i="2"/>
  <c r="Z185" i="2"/>
  <c r="Z176" i="2"/>
  <c r="AR182" i="2"/>
  <c r="AR179" i="2"/>
  <c r="K83" i="2"/>
  <c r="K84" i="2"/>
  <c r="K85" i="2"/>
  <c r="K86" i="2"/>
  <c r="AF72" i="2" s="1"/>
  <c r="K87" i="2"/>
  <c r="AF73" i="2" s="1"/>
  <c r="K88" i="2"/>
  <c r="AF74" i="2" s="1"/>
  <c r="K79" i="2"/>
  <c r="L83" i="2"/>
  <c r="L84" i="2"/>
  <c r="L85" i="2"/>
  <c r="L86" i="2"/>
  <c r="AG72" i="2" s="1"/>
  <c r="L87" i="2"/>
  <c r="AG73" i="2" s="1"/>
  <c r="L88" i="2"/>
  <c r="AG74" i="2" s="1"/>
  <c r="L79" i="2"/>
  <c r="AS106" i="6"/>
  <c r="AS105" i="6"/>
  <c r="AS104" i="6"/>
  <c r="AQ17" i="6"/>
  <c r="AS103" i="6"/>
  <c r="C46" i="6"/>
  <c r="AD178" i="2" l="1"/>
  <c r="D81" i="2" s="1"/>
  <c r="AD184" i="2"/>
  <c r="D87" i="2" s="1"/>
  <c r="Y73" i="2" s="1"/>
  <c r="AD182" i="2"/>
  <c r="D85" i="2" s="1"/>
  <c r="AD181" i="2"/>
  <c r="D84" i="2" s="1"/>
  <c r="AD180" i="2"/>
  <c r="D83" i="2" s="1"/>
  <c r="AR183" i="2"/>
  <c r="AD176" i="2"/>
  <c r="D79" i="2" s="1"/>
  <c r="AD185" i="2"/>
  <c r="D88" i="2" s="1"/>
  <c r="Y74" i="2" s="1"/>
  <c r="AD183" i="2"/>
  <c r="D86" i="2" s="1"/>
  <c r="Y72" i="2" s="1"/>
  <c r="AD179" i="2"/>
  <c r="D82" i="2" s="1"/>
  <c r="AD177" i="2"/>
  <c r="D80" i="2" s="1"/>
  <c r="AR116" i="6"/>
  <c r="E46" i="6" s="1"/>
  <c r="AS116" i="6"/>
  <c r="F46" i="6" s="1"/>
  <c r="AS107" i="6"/>
  <c r="D46" i="6" s="1"/>
  <c r="AV45" i="6"/>
  <c r="AU44" i="6"/>
  <c r="AU45" i="6" s="1"/>
  <c r="AP57" i="6"/>
  <c r="AU41" i="6"/>
  <c r="AU42" i="6"/>
  <c r="AR85" i="6"/>
  <c r="G46" i="6"/>
  <c r="AO21" i="2"/>
  <c r="AO22" i="2"/>
  <c r="AO23" i="2"/>
  <c r="AO24" i="2"/>
  <c r="AO25" i="2"/>
  <c r="AO26" i="2"/>
  <c r="AO27" i="2"/>
  <c r="AO28" i="2"/>
  <c r="AO29" i="2"/>
  <c r="BD19" i="2"/>
  <c r="E79" i="2" s="1"/>
  <c r="BE19" i="2"/>
  <c r="F79" i="2" s="1"/>
  <c r="BD20" i="2"/>
  <c r="E80" i="2" s="1"/>
  <c r="BD21" i="2"/>
  <c r="E81" i="2" s="1"/>
  <c r="BD22" i="2"/>
  <c r="E82" i="2" s="1"/>
  <c r="BD23" i="2"/>
  <c r="E83" i="2" s="1"/>
  <c r="BD24" i="2"/>
  <c r="E84" i="2" s="1"/>
  <c r="BD25" i="2"/>
  <c r="E85" i="2" s="1"/>
  <c r="BD26" i="2"/>
  <c r="E86" i="2" s="1"/>
  <c r="Z72" i="2" s="1"/>
  <c r="BD27" i="2"/>
  <c r="E87" i="2" s="1"/>
  <c r="Z73" i="2" s="1"/>
  <c r="BD28" i="2"/>
  <c r="E88" i="2" s="1"/>
  <c r="Z74" i="2" s="1"/>
  <c r="BE20" i="2"/>
  <c r="F80" i="2" s="1"/>
  <c r="BE21" i="2"/>
  <c r="BE22" i="2"/>
  <c r="F82" i="2" s="1"/>
  <c r="BE23" i="2"/>
  <c r="F83" i="2" s="1"/>
  <c r="BE24" i="2"/>
  <c r="F84" i="2" s="1"/>
  <c r="BE25" i="2"/>
  <c r="F85" i="2" s="1"/>
  <c r="BE26" i="2"/>
  <c r="F86" i="2" s="1"/>
  <c r="BE27" i="2"/>
  <c r="F87" i="2" s="1"/>
  <c r="BE28" i="2"/>
  <c r="F88" i="2" s="1"/>
  <c r="F81" i="2"/>
  <c r="G81" i="2"/>
  <c r="G82" i="2"/>
  <c r="G83" i="2"/>
  <c r="G84" i="2"/>
  <c r="G85" i="2"/>
  <c r="G86" i="2"/>
  <c r="AA72" i="2" s="1"/>
  <c r="G87" i="2"/>
  <c r="AA73" i="2" s="1"/>
  <c r="G88" i="2"/>
  <c r="AA74" i="2" s="1"/>
  <c r="AL20" i="2"/>
  <c r="AM20" i="2"/>
  <c r="AM21" i="2"/>
  <c r="AM22" i="2"/>
  <c r="AM23" i="2"/>
  <c r="AM24" i="2"/>
  <c r="AM25" i="2"/>
  <c r="AM26" i="2"/>
  <c r="AM27" i="2"/>
  <c r="AM28" i="2"/>
  <c r="AM29" i="2"/>
  <c r="AL21" i="2"/>
  <c r="AL22" i="2"/>
  <c r="AL23" i="2"/>
  <c r="AL24" i="2"/>
  <c r="AL25" i="2"/>
  <c r="AL26" i="2"/>
  <c r="AL27" i="2"/>
  <c r="AL28" i="2"/>
  <c r="AL29" i="2"/>
  <c r="I80" i="2"/>
  <c r="I81" i="2"/>
  <c r="I82" i="2"/>
  <c r="I83" i="2"/>
  <c r="I84" i="2"/>
  <c r="I85" i="2"/>
  <c r="I86" i="2"/>
  <c r="AD72" i="2" s="1"/>
  <c r="I87" i="2"/>
  <c r="AD73" i="2" s="1"/>
  <c r="I88" i="2"/>
  <c r="AD74" i="2" s="1"/>
  <c r="AE6" i="2"/>
  <c r="AE7" i="2"/>
  <c r="AE8" i="2"/>
  <c r="AE9" i="2"/>
  <c r="AE10" i="2"/>
  <c r="AE11" i="2"/>
  <c r="AE12" i="2"/>
  <c r="AE13" i="2"/>
  <c r="AE14" i="2"/>
  <c r="AE5" i="2"/>
  <c r="Z59" i="1"/>
  <c r="Z60" i="1"/>
  <c r="Z61" i="1"/>
  <c r="Z62" i="1"/>
  <c r="Z63" i="1"/>
  <c r="Z64" i="1"/>
  <c r="Z65" i="1"/>
  <c r="Z66" i="1"/>
  <c r="Z67" i="1"/>
  <c r="AA59" i="1"/>
  <c r="AA60" i="1"/>
  <c r="AA61" i="1"/>
  <c r="AA62" i="1"/>
  <c r="AA63" i="1"/>
  <c r="AB63" i="1" s="1"/>
  <c r="G83" i="1" s="1"/>
  <c r="AA64" i="1"/>
  <c r="AA65" i="1"/>
  <c r="AA66" i="1"/>
  <c r="AA67" i="1"/>
  <c r="AA58" i="1"/>
  <c r="Z58" i="1"/>
  <c r="AB62" i="1"/>
  <c r="G82" i="1" s="1"/>
  <c r="AB65" i="1" l="1"/>
  <c r="G85" i="1" s="1"/>
  <c r="AN28" i="2"/>
  <c r="H87" i="2" s="1"/>
  <c r="AB73" i="2" s="1"/>
  <c r="AI73" i="2" s="1"/>
  <c r="AN24" i="2"/>
  <c r="H83" i="2" s="1"/>
  <c r="AD186" i="2"/>
  <c r="AW44" i="6"/>
  <c r="AW45" i="6" s="1"/>
  <c r="AX45" i="6" s="1"/>
  <c r="AN25" i="2"/>
  <c r="H84" i="2" s="1"/>
  <c r="AN26" i="2"/>
  <c r="H85" i="2" s="1"/>
  <c r="AN27" i="2"/>
  <c r="H86" i="2" s="1"/>
  <c r="AB72" i="2" s="1"/>
  <c r="AI72" i="2" s="1"/>
  <c r="AN29" i="2"/>
  <c r="H88" i="2" s="1"/>
  <c r="AB74" i="2" s="1"/>
  <c r="AI74" i="2" s="1"/>
  <c r="AN23" i="2"/>
  <c r="H82" i="2" s="1"/>
  <c r="AN20" i="2"/>
  <c r="H79" i="2" s="1"/>
  <c r="AN21" i="2"/>
  <c r="H80" i="2" s="1"/>
  <c r="AN22" i="2"/>
  <c r="H81" i="2" s="1"/>
  <c r="AB60" i="1"/>
  <c r="G80" i="1" s="1"/>
  <c r="AB58" i="1"/>
  <c r="G78" i="1" s="1"/>
  <c r="L78" i="1" s="1"/>
  <c r="AB66" i="1"/>
  <c r="G86" i="1" s="1"/>
  <c r="AB64" i="1"/>
  <c r="G84" i="1" s="1"/>
  <c r="AB67" i="1"/>
  <c r="G87" i="1" s="1"/>
  <c r="AB61" i="1"/>
  <c r="G81" i="1" s="1"/>
  <c r="AB59" i="1"/>
  <c r="G79" i="1" s="1"/>
  <c r="E80" i="1"/>
  <c r="E81" i="1"/>
  <c r="E82" i="1"/>
  <c r="E83" i="1"/>
  <c r="E84" i="1"/>
  <c r="E85" i="1"/>
  <c r="E86" i="1"/>
  <c r="E87" i="1"/>
  <c r="E78" i="1"/>
  <c r="I81" i="1"/>
  <c r="I82" i="1"/>
  <c r="I83" i="1"/>
  <c r="I84" i="1"/>
  <c r="I85" i="1"/>
  <c r="I86" i="1"/>
  <c r="I87" i="1"/>
  <c r="I79" i="1"/>
  <c r="I80" i="1"/>
  <c r="AX44" i="6" l="1"/>
  <c r="D45" i="5" l="1"/>
  <c r="AS53" i="6"/>
  <c r="AV85" i="6" l="1"/>
  <c r="AQ57" i="6"/>
  <c r="H34" i="7"/>
  <c r="AR73" i="6"/>
  <c r="C149" i="9"/>
  <c r="D149" i="9" s="1"/>
  <c r="C148" i="9"/>
  <c r="D148" i="9" s="1"/>
  <c r="C147" i="9"/>
  <c r="D147" i="9" s="1"/>
  <c r="C146" i="9"/>
  <c r="D146" i="9" s="1"/>
  <c r="N47" i="9"/>
  <c r="O47" i="9"/>
  <c r="AH65" i="5"/>
  <c r="AH66" i="5"/>
  <c r="AH67" i="5"/>
  <c r="AH68" i="5"/>
  <c r="AH69" i="5"/>
  <c r="AH70" i="5"/>
  <c r="AH71" i="5"/>
  <c r="AH72" i="5"/>
  <c r="AH73" i="5"/>
  <c r="AH64" i="5"/>
  <c r="AG65" i="5"/>
  <c r="AG66" i="5"/>
  <c r="AG67" i="5"/>
  <c r="AG68" i="5"/>
  <c r="AG69" i="5"/>
  <c r="AG70" i="5"/>
  <c r="AG71" i="5"/>
  <c r="AG72" i="5"/>
  <c r="AG73" i="5"/>
  <c r="AG64" i="5"/>
  <c r="AF64" i="5"/>
  <c r="AF65" i="5"/>
  <c r="AF66" i="5"/>
  <c r="AF67" i="5"/>
  <c r="AF68" i="5"/>
  <c r="AF69" i="5"/>
  <c r="AF70" i="5"/>
  <c r="AF71" i="5"/>
  <c r="AF72" i="5"/>
  <c r="AF73" i="5"/>
  <c r="H42" i="7" l="1"/>
  <c r="H9" i="7" s="1"/>
  <c r="AJ66" i="5" a="1"/>
  <c r="AJ66" i="5" s="1"/>
  <c r="AM66" i="5" s="1"/>
  <c r="A85" i="9" s="1"/>
  <c r="B85" i="9" s="1"/>
  <c r="AK66" i="5" a="1"/>
  <c r="AK66" i="5" s="1"/>
  <c r="AN66" i="5" s="1"/>
  <c r="D151" i="9"/>
  <c r="B7" i="9" s="1"/>
  <c r="M47" i="9"/>
  <c r="Q47" i="9"/>
  <c r="AI65" i="5" a="1"/>
  <c r="AI65" i="5" s="1"/>
  <c r="AL65" i="5" s="1"/>
  <c r="A95" i="8" s="1"/>
  <c r="B95" i="8" s="1"/>
  <c r="AI72" i="5" a="1"/>
  <c r="AI72" i="5" s="1"/>
  <c r="AL72" i="5" s="1"/>
  <c r="A102" i="8" s="1"/>
  <c r="B102" i="8" s="1"/>
  <c r="AI70" i="5" a="1"/>
  <c r="AI70" i="5" s="1"/>
  <c r="AL70" i="5" s="1"/>
  <c r="A100" i="8" s="1"/>
  <c r="B100" i="8" s="1"/>
  <c r="AI68" i="5" a="1"/>
  <c r="AI68" i="5" s="1"/>
  <c r="AL68" i="5" s="1"/>
  <c r="A98" i="8" s="1"/>
  <c r="B98" i="8" s="1"/>
  <c r="AI66" i="5" a="1"/>
  <c r="AI66" i="5" s="1"/>
  <c r="AL66" i="5" s="1"/>
  <c r="A96" i="8" s="1"/>
  <c r="B96" i="8" s="1"/>
  <c r="AI64" i="5"/>
  <c r="AL64" i="5" s="1"/>
  <c r="A94" i="8" s="1"/>
  <c r="B94" i="8" s="1"/>
  <c r="AJ73" i="5" a="1"/>
  <c r="AJ73" i="5" s="1"/>
  <c r="AM73" i="5" s="1"/>
  <c r="A92" i="9" s="1"/>
  <c r="AJ71" i="5" a="1"/>
  <c r="AJ71" i="5" s="1"/>
  <c r="AM71" i="5" s="1"/>
  <c r="A90" i="9" s="1"/>
  <c r="AJ69" i="5" a="1"/>
  <c r="AJ69" i="5" s="1"/>
  <c r="AM69" i="5" s="1"/>
  <c r="A88" i="9" s="1"/>
  <c r="AJ67" i="5" a="1"/>
  <c r="AJ67" i="5" s="1"/>
  <c r="AM67" i="5" s="1"/>
  <c r="A86" i="9" s="1"/>
  <c r="AJ65" i="5" a="1"/>
  <c r="AJ65" i="5" s="1"/>
  <c r="AM65" i="5" s="1"/>
  <c r="A84" i="9" s="1"/>
  <c r="AK73" i="5" a="1"/>
  <c r="AK73" i="5" s="1"/>
  <c r="AN73" i="5" s="1"/>
  <c r="AK71" i="5" a="1"/>
  <c r="AK71" i="5" s="1"/>
  <c r="AN71" i="5" s="1"/>
  <c r="AK69" i="5" a="1"/>
  <c r="AK69" i="5" s="1"/>
  <c r="AN69" i="5" s="1"/>
  <c r="AK67" i="5" a="1"/>
  <c r="AK67" i="5" s="1"/>
  <c r="AN67" i="5" s="1"/>
  <c r="AK65" i="5" a="1"/>
  <c r="AK65" i="5" s="1"/>
  <c r="AN65" i="5" s="1"/>
  <c r="AI73" i="5" a="1"/>
  <c r="AI73" i="5" s="1"/>
  <c r="AL73" i="5" s="1"/>
  <c r="A103" i="8" s="1"/>
  <c r="AI71" i="5" a="1"/>
  <c r="AI71" i="5" s="1"/>
  <c r="AL71" i="5" s="1"/>
  <c r="A101" i="8" s="1"/>
  <c r="C101" i="8" s="1"/>
  <c r="AI69" i="5" a="1"/>
  <c r="AI69" i="5" s="1"/>
  <c r="AL69" i="5" s="1"/>
  <c r="A99" i="8" s="1"/>
  <c r="B99" i="8" s="1"/>
  <c r="AI67" i="5" a="1"/>
  <c r="AI67" i="5" s="1"/>
  <c r="AL67" i="5" s="1"/>
  <c r="A97" i="8" s="1"/>
  <c r="B97" i="8" s="1"/>
  <c r="AJ64" i="5" a="1"/>
  <c r="AJ64" i="5" s="1"/>
  <c r="AM64" i="5" s="1"/>
  <c r="A83" i="9" s="1"/>
  <c r="AJ72" i="5" a="1"/>
  <c r="AJ72" i="5" s="1"/>
  <c r="AM72" i="5" s="1"/>
  <c r="A91" i="9" s="1"/>
  <c r="AJ70" i="5" a="1"/>
  <c r="AJ70" i="5" s="1"/>
  <c r="AM70" i="5" s="1"/>
  <c r="A89" i="9" s="1"/>
  <c r="AJ68" i="5" a="1"/>
  <c r="AJ68" i="5" s="1"/>
  <c r="AM68" i="5" s="1"/>
  <c r="A87" i="9" s="1"/>
  <c r="AK64" i="5" a="1"/>
  <c r="AK64" i="5" s="1"/>
  <c r="AN64" i="5" s="1"/>
  <c r="AK72" i="5" a="1"/>
  <c r="AK72" i="5" s="1"/>
  <c r="AN72" i="5" s="1"/>
  <c r="AK70" i="5" a="1"/>
  <c r="AK70" i="5" s="1"/>
  <c r="AN70" i="5" s="1"/>
  <c r="AK68" i="5" a="1"/>
  <c r="AK68" i="5" s="1"/>
  <c r="AN68" i="5" s="1"/>
  <c r="M103" i="8"/>
  <c r="M95" i="8"/>
  <c r="F95" i="8"/>
  <c r="L96" i="8"/>
  <c r="L103" i="8"/>
  <c r="L95" i="8"/>
  <c r="M96" i="8"/>
  <c r="F94" i="8"/>
  <c r="F96" i="8"/>
  <c r="C103" i="8"/>
  <c r="C95" i="8"/>
  <c r="I96" i="8"/>
  <c r="C94" i="8"/>
  <c r="C96" i="8"/>
  <c r="AS73" i="6"/>
  <c r="AT66" i="6"/>
  <c r="AW66" i="6" s="1" a="1"/>
  <c r="AW66" i="6" s="1"/>
  <c r="AZ66" i="6" s="1"/>
  <c r="AS66" i="6"/>
  <c r="AR66" i="6"/>
  <c r="AU66" i="6" s="1"/>
  <c r="AR20" i="6"/>
  <c r="X8" i="1"/>
  <c r="X9" i="1"/>
  <c r="X10" i="1"/>
  <c r="X11" i="1"/>
  <c r="X12" i="1"/>
  <c r="X13" i="1"/>
  <c r="X14" i="1"/>
  <c r="X15" i="1"/>
  <c r="X16" i="1"/>
  <c r="X7" i="1"/>
  <c r="L102" i="8" l="1"/>
  <c r="M102" i="8"/>
  <c r="I94" i="8"/>
  <c r="F102" i="8"/>
  <c r="M94" i="8"/>
  <c r="F98" i="8"/>
  <c r="AV66" i="6"/>
  <c r="AY66" i="6" s="1"/>
  <c r="A47" i="9" s="1"/>
  <c r="C100" i="8"/>
  <c r="I100" i="8"/>
  <c r="C99" i="8"/>
  <c r="L100" i="8"/>
  <c r="C102" i="8"/>
  <c r="I102" i="8"/>
  <c r="F100" i="8"/>
  <c r="M100" i="8"/>
  <c r="L94" i="8"/>
  <c r="C97" i="8"/>
  <c r="C98" i="8"/>
  <c r="M98" i="8"/>
  <c r="L98" i="8"/>
  <c r="M97" i="8"/>
  <c r="I98" i="8"/>
  <c r="F101" i="8"/>
  <c r="B101" i="8"/>
  <c r="F103" i="8"/>
  <c r="B103" i="8"/>
  <c r="L97" i="8"/>
  <c r="F97" i="8"/>
  <c r="L101" i="8"/>
  <c r="M101" i="8"/>
  <c r="E89" i="9"/>
  <c r="D89" i="9"/>
  <c r="E83" i="9"/>
  <c r="D83" i="9"/>
  <c r="C83" i="9"/>
  <c r="C84" i="9"/>
  <c r="D84" i="9"/>
  <c r="C88" i="9"/>
  <c r="D88" i="9"/>
  <c r="C92" i="9"/>
  <c r="D92" i="9"/>
  <c r="E85" i="9"/>
  <c r="D85" i="9"/>
  <c r="E87" i="9"/>
  <c r="D87" i="9"/>
  <c r="E91" i="9"/>
  <c r="D91" i="9"/>
  <c r="E86" i="9"/>
  <c r="D86" i="9"/>
  <c r="E90" i="9"/>
  <c r="D90" i="9"/>
  <c r="C85" i="9"/>
  <c r="B92" i="9"/>
  <c r="B90" i="9"/>
  <c r="B88" i="9"/>
  <c r="B86" i="9"/>
  <c r="B84" i="9"/>
  <c r="E92" i="9"/>
  <c r="E88" i="9"/>
  <c r="E84" i="9"/>
  <c r="C89" i="9"/>
  <c r="B91" i="9"/>
  <c r="B87" i="9"/>
  <c r="B83" i="9"/>
  <c r="C90" i="9"/>
  <c r="C86" i="9"/>
  <c r="C91" i="9"/>
  <c r="C87" i="9"/>
  <c r="B89" i="9"/>
  <c r="P47" i="9"/>
  <c r="I99" i="8"/>
  <c r="D99" i="8"/>
  <c r="N99" i="8"/>
  <c r="T99" i="8"/>
  <c r="I103" i="8"/>
  <c r="D103" i="8"/>
  <c r="N103" i="8"/>
  <c r="T103" i="8"/>
  <c r="D96" i="8"/>
  <c r="N96" i="8"/>
  <c r="T96" i="8"/>
  <c r="D100" i="8"/>
  <c r="N100" i="8"/>
  <c r="T100" i="8"/>
  <c r="I95" i="8"/>
  <c r="D95" i="8"/>
  <c r="N95" i="8"/>
  <c r="T95" i="8"/>
  <c r="I97" i="8"/>
  <c r="D97" i="8"/>
  <c r="N97" i="8"/>
  <c r="T97" i="8"/>
  <c r="I101" i="8"/>
  <c r="D101" i="8"/>
  <c r="N101" i="8"/>
  <c r="T101" i="8"/>
  <c r="D94" i="8"/>
  <c r="N94" i="8"/>
  <c r="T94" i="8"/>
  <c r="D98" i="8"/>
  <c r="N98" i="8"/>
  <c r="T98" i="8"/>
  <c r="D102" i="8"/>
  <c r="N102" i="8"/>
  <c r="T102" i="8"/>
  <c r="L99" i="8"/>
  <c r="F99" i="8"/>
  <c r="M99" i="8"/>
  <c r="AX66" i="6"/>
  <c r="A58" i="8" s="1"/>
  <c r="L58" i="8" s="1"/>
  <c r="AD20" i="1"/>
  <c r="AJ170" i="2"/>
  <c r="AB170" i="2" s="1"/>
  <c r="AJ169" i="2"/>
  <c r="AB169" i="2" s="1"/>
  <c r="AJ168" i="2"/>
  <c r="AB168" i="2" s="1"/>
  <c r="AJ167" i="2"/>
  <c r="Z167" i="2" s="1"/>
  <c r="AJ166" i="2"/>
  <c r="AB166" i="2" s="1"/>
  <c r="AJ165" i="2"/>
  <c r="Z165" i="2" s="1"/>
  <c r="AJ164" i="2"/>
  <c r="AB164" i="2" s="1"/>
  <c r="AJ163" i="2"/>
  <c r="Z163" i="2" s="1"/>
  <c r="AJ162" i="2"/>
  <c r="AB162" i="2" s="1"/>
  <c r="AJ161" i="2"/>
  <c r="Z161" i="2" s="1"/>
  <c r="AJ160" i="2"/>
  <c r="AB160" i="2" s="1"/>
  <c r="AJ159" i="2"/>
  <c r="Z159" i="2" s="1"/>
  <c r="AJ158" i="2"/>
  <c r="AB158" i="2" s="1"/>
  <c r="AJ157" i="2"/>
  <c r="Z157" i="2" s="1"/>
  <c r="AJ156" i="2"/>
  <c r="AB156" i="2" s="1"/>
  <c r="AJ155" i="2"/>
  <c r="Z155" i="2" s="1"/>
  <c r="AJ154" i="2"/>
  <c r="AB154" i="2" s="1"/>
  <c r="AJ153" i="2"/>
  <c r="Z153" i="2" s="1"/>
  <c r="AJ152" i="2"/>
  <c r="AB152" i="2" s="1"/>
  <c r="AJ151" i="2"/>
  <c r="Z151" i="2" s="1"/>
  <c r="AB133" i="2"/>
  <c r="AB132" i="2"/>
  <c r="AB135" i="2"/>
  <c r="AA135" i="2"/>
  <c r="Z135" i="2"/>
  <c r="AB141" i="2"/>
  <c r="AB140" i="2"/>
  <c r="AB139" i="2"/>
  <c r="AB138" i="2"/>
  <c r="AB137" i="2"/>
  <c r="AB136" i="2"/>
  <c r="AB134" i="2"/>
  <c r="AA141" i="2"/>
  <c r="AA140" i="2"/>
  <c r="AA139" i="2"/>
  <c r="AA138" i="2"/>
  <c r="AA137" i="2"/>
  <c r="AA136" i="2"/>
  <c r="AA134" i="2"/>
  <c r="AA133" i="2"/>
  <c r="Z141" i="2"/>
  <c r="Z140" i="2"/>
  <c r="Z139" i="2"/>
  <c r="Z138" i="2"/>
  <c r="Z137" i="2"/>
  <c r="Z136" i="2"/>
  <c r="Z134" i="2"/>
  <c r="Z133" i="2"/>
  <c r="Z132" i="2"/>
  <c r="AA132" i="2"/>
  <c r="Y58" i="2"/>
  <c r="Z14" i="2"/>
  <c r="Y5" i="2"/>
  <c r="Z5" i="2"/>
  <c r="AA5" i="2"/>
  <c r="AB5" i="2"/>
  <c r="AC5" i="2"/>
  <c r="AD5" i="2"/>
  <c r="AF5" i="2"/>
  <c r="AH5" i="2"/>
  <c r="AI5" i="2"/>
  <c r="AJ5" i="2"/>
  <c r="AK5" i="2"/>
  <c r="AM5" i="2"/>
  <c r="Y6" i="2"/>
  <c r="Z6" i="2"/>
  <c r="AA6" i="2"/>
  <c r="AB6" i="2"/>
  <c r="AC6" i="2"/>
  <c r="AD6" i="2"/>
  <c r="AF6" i="2"/>
  <c r="AH6" i="2"/>
  <c r="AI6" i="2"/>
  <c r="AJ6" i="2"/>
  <c r="AK6" i="2"/>
  <c r="AM6" i="2"/>
  <c r="Y7" i="2"/>
  <c r="Z7" i="2"/>
  <c r="AA7" i="2"/>
  <c r="AB7" i="2"/>
  <c r="AC7" i="2"/>
  <c r="AD7" i="2"/>
  <c r="AF7" i="2"/>
  <c r="AH7" i="2"/>
  <c r="AI7" i="2"/>
  <c r="AJ7" i="2"/>
  <c r="AK7" i="2"/>
  <c r="AM7" i="2"/>
  <c r="Y8" i="2"/>
  <c r="Z8" i="2"/>
  <c r="AA8" i="2"/>
  <c r="AB8" i="2"/>
  <c r="AC8" i="2"/>
  <c r="AD8" i="2"/>
  <c r="AF8" i="2"/>
  <c r="AH8" i="2"/>
  <c r="AI8" i="2"/>
  <c r="AJ8" i="2"/>
  <c r="AK8" i="2"/>
  <c r="AM8" i="2"/>
  <c r="Y9" i="2"/>
  <c r="Z9" i="2"/>
  <c r="AA9" i="2"/>
  <c r="AB9" i="2"/>
  <c r="AC9" i="2"/>
  <c r="AD9" i="2"/>
  <c r="AF9" i="2"/>
  <c r="AH9" i="2"/>
  <c r="AI9" i="2"/>
  <c r="AJ9" i="2"/>
  <c r="AK9" i="2"/>
  <c r="AM9" i="2"/>
  <c r="Y10" i="2"/>
  <c r="Z10" i="2"/>
  <c r="AA10" i="2"/>
  <c r="AB10" i="2"/>
  <c r="AC10" i="2"/>
  <c r="AD10" i="2"/>
  <c r="AF10" i="2"/>
  <c r="AH10" i="2"/>
  <c r="AI10" i="2"/>
  <c r="AJ10" i="2"/>
  <c r="AK10" i="2"/>
  <c r="AM10" i="2"/>
  <c r="Y11" i="2"/>
  <c r="Z11" i="2"/>
  <c r="AA11" i="2"/>
  <c r="AB11" i="2"/>
  <c r="AC11" i="2"/>
  <c r="AD11" i="2"/>
  <c r="AF11" i="2"/>
  <c r="AH11" i="2"/>
  <c r="AI11" i="2"/>
  <c r="AJ11" i="2"/>
  <c r="AK11" i="2"/>
  <c r="AM11" i="2"/>
  <c r="Y12" i="2"/>
  <c r="Z12" i="2"/>
  <c r="AA12" i="2"/>
  <c r="AB12" i="2"/>
  <c r="AC12" i="2"/>
  <c r="AD12" i="2"/>
  <c r="AF12" i="2"/>
  <c r="AH12" i="2"/>
  <c r="AI12" i="2"/>
  <c r="AJ12" i="2"/>
  <c r="AK12" i="2"/>
  <c r="AM12" i="2"/>
  <c r="Y13" i="2"/>
  <c r="Z13" i="2"/>
  <c r="AA13" i="2"/>
  <c r="AB13" i="2"/>
  <c r="AC13" i="2"/>
  <c r="AD13" i="2"/>
  <c r="AF13" i="2"/>
  <c r="AH13" i="2"/>
  <c r="AI13" i="2"/>
  <c r="AJ13" i="2"/>
  <c r="AK13" i="2"/>
  <c r="AM13" i="2"/>
  <c r="Y14" i="2"/>
  <c r="AA14" i="2"/>
  <c r="AB14" i="2"/>
  <c r="AC14" i="2"/>
  <c r="AD14" i="2"/>
  <c r="AF14" i="2"/>
  <c r="AH14" i="2"/>
  <c r="AI14" i="2"/>
  <c r="AJ14" i="2"/>
  <c r="AK14" i="2"/>
  <c r="AM14" i="2"/>
  <c r="Y20" i="2"/>
  <c r="Z20" i="2"/>
  <c r="AA20" i="2"/>
  <c r="AB20" i="2"/>
  <c r="AC20" i="2"/>
  <c r="AD20" i="2"/>
  <c r="Y21" i="2"/>
  <c r="Z21" i="2"/>
  <c r="AA21" i="2"/>
  <c r="AB21" i="2"/>
  <c r="AC21" i="2"/>
  <c r="AD21" i="2"/>
  <c r="Y22" i="2"/>
  <c r="Z22" i="2"/>
  <c r="AA22" i="2"/>
  <c r="AB22" i="2"/>
  <c r="AC22" i="2"/>
  <c r="AD22" i="2"/>
  <c r="Y23" i="2"/>
  <c r="Z23" i="2"/>
  <c r="AA23" i="2"/>
  <c r="AB23" i="2"/>
  <c r="AC23" i="2"/>
  <c r="AD23" i="2"/>
  <c r="Y24" i="2"/>
  <c r="Z24" i="2"/>
  <c r="AA24" i="2"/>
  <c r="AB24" i="2"/>
  <c r="AC24" i="2"/>
  <c r="AD24" i="2"/>
  <c r="Y25" i="2"/>
  <c r="Z25" i="2"/>
  <c r="AA25" i="2"/>
  <c r="AB25" i="2"/>
  <c r="AC25" i="2"/>
  <c r="AD25" i="2"/>
  <c r="Y26" i="2"/>
  <c r="Z26" i="2"/>
  <c r="AA26" i="2"/>
  <c r="AB26" i="2"/>
  <c r="AC26" i="2"/>
  <c r="AD26" i="2"/>
  <c r="Y27" i="2"/>
  <c r="Z27" i="2"/>
  <c r="AA27" i="2"/>
  <c r="AB27" i="2"/>
  <c r="AC27" i="2"/>
  <c r="AD27" i="2"/>
  <c r="Y28" i="2"/>
  <c r="Z28" i="2"/>
  <c r="AA28" i="2"/>
  <c r="AB28" i="2"/>
  <c r="AC28" i="2"/>
  <c r="AD28" i="2"/>
  <c r="Y29" i="2"/>
  <c r="Z29" i="2"/>
  <c r="AA29" i="2"/>
  <c r="AB29" i="2"/>
  <c r="AC29" i="2"/>
  <c r="AD29" i="2"/>
  <c r="X129" i="1"/>
  <c r="X130" i="1"/>
  <c r="X131" i="1"/>
  <c r="X132" i="1"/>
  <c r="X133" i="1"/>
  <c r="X134" i="1"/>
  <c r="X135" i="1"/>
  <c r="X136" i="1"/>
  <c r="X137" i="1"/>
  <c r="X128" i="1"/>
  <c r="W129" i="1"/>
  <c r="W130" i="1"/>
  <c r="W131" i="1"/>
  <c r="W132" i="1"/>
  <c r="W133" i="1"/>
  <c r="W134" i="1"/>
  <c r="W135" i="1"/>
  <c r="W136" i="1"/>
  <c r="W137" i="1"/>
  <c r="W128" i="1"/>
  <c r="V128" i="1"/>
  <c r="V129" i="1"/>
  <c r="V130" i="1"/>
  <c r="V131" i="1"/>
  <c r="V132" i="1"/>
  <c r="V133" i="1"/>
  <c r="V134" i="1"/>
  <c r="V135" i="1"/>
  <c r="V136" i="1"/>
  <c r="V137" i="1"/>
  <c r="E47" i="9" l="1"/>
  <c r="C47" i="9"/>
  <c r="D47" i="9"/>
  <c r="O58" i="8"/>
  <c r="AI58" i="8" s="1"/>
  <c r="Z130" i="1" a="1"/>
  <c r="Z130" i="1" s="1"/>
  <c r="AC130" i="1" s="1"/>
  <c r="A18" i="9" s="1"/>
  <c r="AA130" i="1" a="1"/>
  <c r="AA130" i="1" s="1"/>
  <c r="AD130" i="1" s="1"/>
  <c r="B58" i="8"/>
  <c r="V58" i="8"/>
  <c r="G59" i="8"/>
  <c r="L63" i="8"/>
  <c r="C58" i="8"/>
  <c r="H58" i="8"/>
  <c r="G60" i="8"/>
  <c r="G62" i="8"/>
  <c r="G64" i="8"/>
  <c r="G66" i="8"/>
  <c r="G68" i="8"/>
  <c r="G70" i="8"/>
  <c r="G72" i="8"/>
  <c r="G74" i="8"/>
  <c r="G76" i="8"/>
  <c r="G78" i="8"/>
  <c r="G80" i="8"/>
  <c r="G82" i="8"/>
  <c r="G84" i="8"/>
  <c r="G86" i="8"/>
  <c r="G58" i="8"/>
  <c r="N58" i="8"/>
  <c r="J58" i="8"/>
  <c r="I58" i="8"/>
  <c r="G61" i="8"/>
  <c r="G63" i="8"/>
  <c r="G65" i="8"/>
  <c r="G67" i="8"/>
  <c r="G69" i="8"/>
  <c r="G71" i="8"/>
  <c r="G73" i="8"/>
  <c r="G75" i="8"/>
  <c r="G77" i="8"/>
  <c r="G79" i="8"/>
  <c r="G81" i="8"/>
  <c r="G83" i="8"/>
  <c r="G85" i="8"/>
  <c r="G87" i="8"/>
  <c r="F58" i="8"/>
  <c r="Y129" i="1" a="1"/>
  <c r="Y129" i="1" s="1"/>
  <c r="AB129" i="1" s="1"/>
  <c r="A17" i="8" s="1"/>
  <c r="Y136" i="1" a="1"/>
  <c r="Y136" i="1" s="1"/>
  <c r="AB136" i="1" s="1"/>
  <c r="A24" i="8" s="1"/>
  <c r="Y134" i="1" a="1"/>
  <c r="Y134" i="1" s="1"/>
  <c r="AB134" i="1" s="1"/>
  <c r="A22" i="8" s="1"/>
  <c r="Y132" i="1" a="1"/>
  <c r="Y132" i="1" s="1"/>
  <c r="AB132" i="1" s="1"/>
  <c r="A20" i="8" s="1"/>
  <c r="D20" i="8" s="1"/>
  <c r="Y130" i="1" a="1"/>
  <c r="Y130" i="1" s="1"/>
  <c r="AB130" i="1" s="1"/>
  <c r="A18" i="8" s="1"/>
  <c r="Y128" i="1" a="1"/>
  <c r="Y128" i="1" s="1"/>
  <c r="AB128" i="1" s="1"/>
  <c r="A16" i="8" s="1"/>
  <c r="Z137" i="1" a="1"/>
  <c r="Z137" i="1" s="1"/>
  <c r="AC137" i="1" s="1"/>
  <c r="A25" i="9" s="1"/>
  <c r="Z135" i="1" a="1"/>
  <c r="Z135" i="1" s="1"/>
  <c r="AC135" i="1" s="1"/>
  <c r="A23" i="9" s="1"/>
  <c r="Z133" i="1" a="1"/>
  <c r="Z133" i="1" s="1"/>
  <c r="AC133" i="1" s="1"/>
  <c r="A21" i="9" s="1"/>
  <c r="Z131" i="1" a="1"/>
  <c r="Z131" i="1" s="1"/>
  <c r="AC131" i="1" s="1"/>
  <c r="A19" i="9" s="1"/>
  <c r="Z129" i="1" a="1"/>
  <c r="Z129" i="1" s="1"/>
  <c r="AC129" i="1" s="1"/>
  <c r="A17" i="9" s="1"/>
  <c r="AA137" i="1" a="1"/>
  <c r="AA137" i="1" s="1"/>
  <c r="AD137" i="1" s="1"/>
  <c r="AA135" i="1" a="1"/>
  <c r="AA135" i="1" s="1"/>
  <c r="AD135" i="1" s="1"/>
  <c r="AA133" i="1" a="1"/>
  <c r="AA133" i="1" s="1"/>
  <c r="AD133" i="1" s="1"/>
  <c r="AA131" i="1" a="1"/>
  <c r="AA131" i="1" s="1"/>
  <c r="AD131" i="1" s="1"/>
  <c r="AA129" i="1" a="1"/>
  <c r="AA129" i="1" s="1"/>
  <c r="AD129" i="1" s="1"/>
  <c r="Y137" i="1" a="1"/>
  <c r="Y137" i="1" s="1"/>
  <c r="AB137" i="1" s="1"/>
  <c r="A25" i="8" s="1"/>
  <c r="Y135" i="1" a="1"/>
  <c r="Y135" i="1" s="1"/>
  <c r="AB135" i="1" s="1"/>
  <c r="A23" i="8" s="1"/>
  <c r="D23" i="8" s="1"/>
  <c r="Y133" i="1" a="1"/>
  <c r="Y133" i="1" s="1"/>
  <c r="AB133" i="1" s="1"/>
  <c r="A21" i="8" s="1"/>
  <c r="Y131" i="1" a="1"/>
  <c r="Y131" i="1" s="1"/>
  <c r="AB131" i="1" s="1"/>
  <c r="A19" i="8" s="1"/>
  <c r="Z128" i="1" a="1"/>
  <c r="Z128" i="1" s="1"/>
  <c r="AC128" i="1" s="1"/>
  <c r="A16" i="9" s="1"/>
  <c r="Z136" i="1" a="1"/>
  <c r="Z136" i="1" s="1"/>
  <c r="AC136" i="1" s="1"/>
  <c r="A24" i="9" s="1"/>
  <c r="Z134" i="1" a="1"/>
  <c r="Z134" i="1" s="1"/>
  <c r="AC134" i="1" s="1"/>
  <c r="A22" i="9" s="1"/>
  <c r="Z132" i="1" a="1"/>
  <c r="Z132" i="1" s="1"/>
  <c r="AC132" i="1" s="1"/>
  <c r="A20" i="9" s="1"/>
  <c r="AA128" i="1" a="1"/>
  <c r="AA128" i="1" s="1"/>
  <c r="AD128" i="1" s="1"/>
  <c r="AA136" i="1" a="1"/>
  <c r="AA136" i="1" s="1"/>
  <c r="AD136" i="1" s="1"/>
  <c r="AA134" i="1" a="1"/>
  <c r="AA134" i="1" s="1"/>
  <c r="AD134" i="1" s="1"/>
  <c r="AA132" i="1" a="1"/>
  <c r="AA132" i="1" s="1"/>
  <c r="AD132" i="1" s="1"/>
  <c r="AD132" i="2" a="1"/>
  <c r="AD132" i="2" s="1"/>
  <c r="AG132" i="2" s="1"/>
  <c r="A32" i="9" s="1"/>
  <c r="AC136" i="2" a="1"/>
  <c r="AC136" i="2" s="1"/>
  <c r="AF136" i="2" s="1"/>
  <c r="AC133" i="2" a="1"/>
  <c r="AC133" i="2" s="1"/>
  <c r="AF133" i="2" s="1"/>
  <c r="Z169" i="2"/>
  <c r="AE134" i="2" a="1"/>
  <c r="AE134" i="2" s="1"/>
  <c r="AH134" i="2" s="1"/>
  <c r="AC135" i="2" a="1"/>
  <c r="AC135" i="2" s="1"/>
  <c r="AF135" i="2" s="1"/>
  <c r="AD134" i="2" a="1"/>
  <c r="AD134" i="2" s="1"/>
  <c r="AG134" i="2" s="1"/>
  <c r="A34" i="9" s="1"/>
  <c r="AC132" i="2" a="1"/>
  <c r="AC132" i="2" s="1"/>
  <c r="AF132" i="2" s="1"/>
  <c r="AD136" i="2" a="1"/>
  <c r="AD136" i="2" s="1"/>
  <c r="AG136" i="2" s="1"/>
  <c r="A36" i="9" s="1"/>
  <c r="AE141" i="2" a="1"/>
  <c r="AE141" i="2" s="1"/>
  <c r="AH141" i="2" s="1"/>
  <c r="AE139" i="2" a="1"/>
  <c r="AE139" i="2" s="1"/>
  <c r="AH139" i="2" s="1"/>
  <c r="AE137" i="2" a="1"/>
  <c r="AE137" i="2" s="1"/>
  <c r="AH137" i="2" s="1"/>
  <c r="AE135" i="2" a="1"/>
  <c r="AE135" i="2" s="1"/>
  <c r="AH135" i="2" s="1"/>
  <c r="Z170" i="2"/>
  <c r="Z168" i="2"/>
  <c r="Z166" i="2"/>
  <c r="Z164" i="2"/>
  <c r="Z162" i="2"/>
  <c r="Z160" i="2"/>
  <c r="Z158" i="2"/>
  <c r="Z156" i="2"/>
  <c r="Z154" i="2"/>
  <c r="Z152" i="2"/>
  <c r="AA151" i="2"/>
  <c r="AA169" i="2"/>
  <c r="AA167" i="2"/>
  <c r="AA165" i="2"/>
  <c r="AA163" i="2"/>
  <c r="AA161" i="2"/>
  <c r="AA159" i="2"/>
  <c r="AA157" i="2"/>
  <c r="AA155" i="2"/>
  <c r="AA153" i="2"/>
  <c r="AB151" i="2"/>
  <c r="AB167" i="2"/>
  <c r="AB165" i="2"/>
  <c r="AB163" i="2"/>
  <c r="AB161" i="2"/>
  <c r="AB159" i="2"/>
  <c r="AB157" i="2"/>
  <c r="AB155" i="2"/>
  <c r="AB153" i="2"/>
  <c r="AE132" i="2" a="1"/>
  <c r="AE132" i="2" s="1"/>
  <c r="AH132" i="2" s="1"/>
  <c r="AE133" i="2" a="1"/>
  <c r="AE133" i="2" s="1"/>
  <c r="AH133" i="2" s="1"/>
  <c r="AE140" i="2" a="1"/>
  <c r="AE140" i="2" s="1"/>
  <c r="AH140" i="2" s="1"/>
  <c r="AE138" i="2" a="1"/>
  <c r="AE138" i="2" s="1"/>
  <c r="AH138" i="2" s="1"/>
  <c r="AE136" i="2" a="1"/>
  <c r="AE136" i="2" s="1"/>
  <c r="AH136" i="2" s="1"/>
  <c r="AA170" i="2"/>
  <c r="AA168" i="2"/>
  <c r="AA166" i="2"/>
  <c r="AA164" i="2"/>
  <c r="AA162" i="2"/>
  <c r="AA160" i="2"/>
  <c r="AA158" i="2"/>
  <c r="AA156" i="2"/>
  <c r="AA154" i="2"/>
  <c r="AA152" i="2"/>
  <c r="AC140" i="2" a="1"/>
  <c r="AC140" i="2" s="1"/>
  <c r="AF140" i="2" s="1"/>
  <c r="AC138" i="2" a="1"/>
  <c r="AC138" i="2" s="1"/>
  <c r="AF138" i="2" s="1"/>
  <c r="AC134" i="2" a="1"/>
  <c r="AC134" i="2" s="1"/>
  <c r="AF134" i="2" s="1"/>
  <c r="AD141" i="2" a="1"/>
  <c r="AD141" i="2" s="1"/>
  <c r="AG141" i="2" s="1"/>
  <c r="A41" i="9" s="1"/>
  <c r="AD139" i="2" a="1"/>
  <c r="AD139" i="2" s="1"/>
  <c r="AG139" i="2" s="1"/>
  <c r="A39" i="9" s="1"/>
  <c r="AD137" i="2" a="1"/>
  <c r="AD137" i="2" s="1"/>
  <c r="AG137" i="2" s="1"/>
  <c r="A37" i="9" s="1"/>
  <c r="AD135" i="2" a="1"/>
  <c r="AD135" i="2" s="1"/>
  <c r="AG135" i="2" s="1"/>
  <c r="A35" i="9" s="1"/>
  <c r="AD133" i="2" a="1"/>
  <c r="AD133" i="2" s="1"/>
  <c r="AG133" i="2" s="1"/>
  <c r="A33" i="9" s="1"/>
  <c r="AC141" i="2" a="1"/>
  <c r="AC141" i="2" s="1"/>
  <c r="AF141" i="2" s="1"/>
  <c r="AC139" i="2" a="1"/>
  <c r="AC139" i="2" s="1"/>
  <c r="AF139" i="2" s="1"/>
  <c r="AC137" i="2" a="1"/>
  <c r="AC137" i="2" s="1"/>
  <c r="AF137" i="2" s="1"/>
  <c r="AD140" i="2" a="1"/>
  <c r="AD140" i="2" s="1"/>
  <c r="AG140" i="2" s="1"/>
  <c r="A40" i="9" s="1"/>
  <c r="AD138" i="2" a="1"/>
  <c r="AD138" i="2" s="1"/>
  <c r="AG138" i="2" s="1"/>
  <c r="A38" i="9" s="1"/>
  <c r="AR17" i="6"/>
  <c r="AT17" i="6" s="1"/>
  <c r="AS17" i="6"/>
  <c r="Z116" i="2"/>
  <c r="AB116" i="2" s="1"/>
  <c r="Z117" i="2"/>
  <c r="AB117" i="2" s="1"/>
  <c r="Z118" i="2"/>
  <c r="AB118" i="2" s="1"/>
  <c r="Z119" i="2"/>
  <c r="AB119" i="2" s="1"/>
  <c r="Z120" i="2"/>
  <c r="AB120" i="2" s="1"/>
  <c r="Z121" i="2"/>
  <c r="AB121" i="2" s="1"/>
  <c r="Z122" i="2"/>
  <c r="AB122" i="2" s="1"/>
  <c r="Z123" i="2"/>
  <c r="AB123" i="2" s="1"/>
  <c r="Z124" i="2"/>
  <c r="AB124" i="2" s="1"/>
  <c r="Z115" i="2"/>
  <c r="AB115" i="2" s="1"/>
  <c r="Y116" i="2"/>
  <c r="AA116" i="2" s="1"/>
  <c r="Y117" i="2"/>
  <c r="AA117" i="2" s="1"/>
  <c r="Y118" i="2"/>
  <c r="AA118" i="2" s="1"/>
  <c r="Y119" i="2"/>
  <c r="AA119" i="2" s="1"/>
  <c r="Y120" i="2"/>
  <c r="AA120" i="2" s="1"/>
  <c r="Y121" i="2"/>
  <c r="AA121" i="2" s="1"/>
  <c r="Y122" i="2"/>
  <c r="AA122" i="2" s="1"/>
  <c r="Y123" i="2"/>
  <c r="AA123" i="2" s="1"/>
  <c r="Y124" i="2"/>
  <c r="AA124" i="2" s="1"/>
  <c r="Y115" i="2"/>
  <c r="AA115" i="2" s="1"/>
  <c r="U58" i="1"/>
  <c r="AS15" i="1"/>
  <c r="AS14" i="1"/>
  <c r="D46" i="5"/>
  <c r="O95" i="8" s="1"/>
  <c r="D47" i="5"/>
  <c r="O96" i="8" s="1"/>
  <c r="D48" i="5"/>
  <c r="O97" i="8" s="1"/>
  <c r="D49" i="5"/>
  <c r="O98" i="8" s="1"/>
  <c r="D50" i="5"/>
  <c r="O99" i="8" s="1"/>
  <c r="D51" i="5"/>
  <c r="O100" i="8" s="1"/>
  <c r="D52" i="5"/>
  <c r="O101" i="8" s="1"/>
  <c r="D53" i="5"/>
  <c r="O102" i="8" s="1"/>
  <c r="D54" i="5"/>
  <c r="O103" i="8" s="1"/>
  <c r="O94" i="8"/>
  <c r="Y46" i="2"/>
  <c r="I35" i="2" s="1"/>
  <c r="Y47" i="2"/>
  <c r="I36" i="2" s="1"/>
  <c r="Y48" i="2"/>
  <c r="I37" i="2" s="1"/>
  <c r="Y49" i="2"/>
  <c r="I38" i="2" s="1"/>
  <c r="Y50" i="2"/>
  <c r="I39" i="2" s="1"/>
  <c r="Y51" i="2"/>
  <c r="I40" i="2" s="1"/>
  <c r="Y52" i="2"/>
  <c r="I41" i="2" s="1"/>
  <c r="Y53" i="2"/>
  <c r="I42" i="2" s="1"/>
  <c r="Y54" i="2"/>
  <c r="I43" i="2" s="1"/>
  <c r="K80" i="2" l="1"/>
  <c r="L80" i="2"/>
  <c r="L81" i="2"/>
  <c r="K81" i="2"/>
  <c r="L82" i="2"/>
  <c r="K82" i="2"/>
  <c r="AC120" i="2"/>
  <c r="AU17" i="6"/>
  <c r="AC115" i="2"/>
  <c r="G79" i="2" s="1"/>
  <c r="B23" i="8"/>
  <c r="V20" i="8"/>
  <c r="AC154" i="2" a="1"/>
  <c r="AC154" i="2" s="1"/>
  <c r="AF154" i="2" s="1"/>
  <c r="A35" i="8" s="1"/>
  <c r="AC169" i="2" a="1"/>
  <c r="AC169" i="2" s="1"/>
  <c r="AF169" i="2" s="1"/>
  <c r="A50" i="8" s="1"/>
  <c r="J50" i="8" s="1"/>
  <c r="AC165" i="2" a="1"/>
  <c r="AC165" i="2" s="1"/>
  <c r="AF165" i="2" s="1"/>
  <c r="A46" i="8" s="1"/>
  <c r="J46" i="8" s="1"/>
  <c r="AC161" i="2" a="1"/>
  <c r="AC161" i="2" s="1"/>
  <c r="AF161" i="2" s="1"/>
  <c r="A42" i="8" s="1"/>
  <c r="J42" i="8" s="1"/>
  <c r="AC157" i="2" a="1"/>
  <c r="AC157" i="2" s="1"/>
  <c r="AF157" i="2" s="1"/>
  <c r="A38" i="8" s="1"/>
  <c r="J38" i="8" s="1"/>
  <c r="AC153" i="2" a="1"/>
  <c r="AC153" i="2" s="1"/>
  <c r="AF153" i="2" s="1"/>
  <c r="A34" i="8" s="1"/>
  <c r="AC168" i="2" a="1"/>
  <c r="AC168" i="2" s="1"/>
  <c r="AF168" i="2" s="1"/>
  <c r="A49" i="8" s="1"/>
  <c r="AC164" i="2" a="1"/>
  <c r="AC164" i="2" s="1"/>
  <c r="AF164" i="2" s="1"/>
  <c r="A45" i="8" s="1"/>
  <c r="AC160" i="2" a="1"/>
  <c r="AC160" i="2" s="1"/>
  <c r="AF160" i="2" s="1"/>
  <c r="A41" i="8" s="1"/>
  <c r="AC156" i="2" a="1"/>
  <c r="AC156" i="2" s="1"/>
  <c r="AF156" i="2" s="1"/>
  <c r="A37" i="8" s="1"/>
  <c r="AC152" i="2" a="1"/>
  <c r="AC152" i="2" s="1"/>
  <c r="AF152" i="2" s="1"/>
  <c r="A33" i="8" s="1"/>
  <c r="AC167" i="2" a="1"/>
  <c r="AC167" i="2" s="1"/>
  <c r="AF167" i="2" s="1"/>
  <c r="A48" i="8" s="1"/>
  <c r="J48" i="8" s="1"/>
  <c r="AC163" i="2" a="1"/>
  <c r="AC163" i="2" s="1"/>
  <c r="AF163" i="2" s="1"/>
  <c r="A44" i="8" s="1"/>
  <c r="J44" i="8" s="1"/>
  <c r="AC159" i="2" a="1"/>
  <c r="AC159" i="2" s="1"/>
  <c r="AF159" i="2" s="1"/>
  <c r="A40" i="8" s="1"/>
  <c r="J40" i="8" s="1"/>
  <c r="AC155" i="2" a="1"/>
  <c r="AC155" i="2" s="1"/>
  <c r="AF155" i="2" s="1"/>
  <c r="A36" i="8" s="1"/>
  <c r="AC170" i="2" a="1"/>
  <c r="AC170" i="2" s="1"/>
  <c r="AF170" i="2" s="1"/>
  <c r="A51" i="8" s="1"/>
  <c r="AC166" i="2" a="1"/>
  <c r="AC166" i="2" s="1"/>
  <c r="AF166" i="2" s="1"/>
  <c r="A47" i="8" s="1"/>
  <c r="AC162" i="2" a="1"/>
  <c r="AC162" i="2" s="1"/>
  <c r="AF162" i="2" s="1"/>
  <c r="A43" i="8" s="1"/>
  <c r="AC158" i="2" a="1"/>
  <c r="AC158" i="2" s="1"/>
  <c r="AF158" i="2" s="1"/>
  <c r="A39" i="8" s="1"/>
  <c r="AL5" i="2"/>
  <c r="H33" i="7"/>
  <c r="K58" i="8"/>
  <c r="AQ73" i="6"/>
  <c r="E22" i="9"/>
  <c r="B22" i="9"/>
  <c r="D22" i="9"/>
  <c r="C22" i="9"/>
  <c r="E16" i="9"/>
  <c r="D16" i="9"/>
  <c r="B16" i="9"/>
  <c r="C16" i="9"/>
  <c r="B17" i="9"/>
  <c r="E17" i="9"/>
  <c r="C17" i="9"/>
  <c r="D17" i="9"/>
  <c r="B21" i="9"/>
  <c r="E21" i="9"/>
  <c r="C21" i="9"/>
  <c r="D21" i="9"/>
  <c r="D25" i="9"/>
  <c r="E25" i="9"/>
  <c r="C25" i="9"/>
  <c r="B25" i="9"/>
  <c r="E18" i="9"/>
  <c r="D18" i="9"/>
  <c r="B18" i="9"/>
  <c r="C18" i="9"/>
  <c r="E20" i="9"/>
  <c r="D20" i="9"/>
  <c r="B20" i="9"/>
  <c r="C20" i="9"/>
  <c r="E24" i="9"/>
  <c r="D24" i="9"/>
  <c r="B24" i="9"/>
  <c r="C24" i="9"/>
  <c r="B19" i="9"/>
  <c r="E19" i="9"/>
  <c r="C19" i="9"/>
  <c r="D19" i="9"/>
  <c r="D23" i="9"/>
  <c r="E23" i="9"/>
  <c r="C23" i="9"/>
  <c r="B23" i="9"/>
  <c r="R19" i="8"/>
  <c r="F19" i="8"/>
  <c r="H19" i="8"/>
  <c r="J19" i="8"/>
  <c r="M19" i="8"/>
  <c r="P19" i="8"/>
  <c r="G19" i="8"/>
  <c r="I19" i="8"/>
  <c r="R23" i="8"/>
  <c r="M23" i="8"/>
  <c r="P23" i="8"/>
  <c r="B16" i="8"/>
  <c r="M16" i="8"/>
  <c r="G16" i="8"/>
  <c r="I16" i="8"/>
  <c r="P16" i="8"/>
  <c r="R16" i="8"/>
  <c r="F16" i="8"/>
  <c r="H16" i="8"/>
  <c r="J16" i="8"/>
  <c r="M20" i="8"/>
  <c r="P20" i="8"/>
  <c r="G20" i="8"/>
  <c r="I20" i="8"/>
  <c r="F20" i="8"/>
  <c r="R20" i="8"/>
  <c r="H20" i="8"/>
  <c r="J20" i="8"/>
  <c r="M24" i="8"/>
  <c r="P24" i="8"/>
  <c r="R24" i="8"/>
  <c r="R21" i="8"/>
  <c r="F21" i="8"/>
  <c r="H21" i="8"/>
  <c r="J21" i="8"/>
  <c r="G21" i="8"/>
  <c r="M21" i="8"/>
  <c r="P21" i="8"/>
  <c r="I21" i="8"/>
  <c r="R25" i="8"/>
  <c r="M25" i="8"/>
  <c r="P25" i="8"/>
  <c r="M18" i="8"/>
  <c r="P18" i="8"/>
  <c r="G18" i="8"/>
  <c r="I18" i="8"/>
  <c r="R18" i="8"/>
  <c r="F18" i="8"/>
  <c r="H18" i="8"/>
  <c r="J18" i="8"/>
  <c r="M22" i="8"/>
  <c r="P22" i="8"/>
  <c r="R22" i="8"/>
  <c r="R17" i="8"/>
  <c r="F17" i="8"/>
  <c r="H17" i="8"/>
  <c r="J17" i="8"/>
  <c r="M17" i="8"/>
  <c r="P17" i="8"/>
  <c r="G17" i="8"/>
  <c r="I17" i="8"/>
  <c r="D19" i="8"/>
  <c r="I23" i="8"/>
  <c r="E16" i="8"/>
  <c r="L86" i="8"/>
  <c r="C19" i="8"/>
  <c r="H23" i="8"/>
  <c r="F23" i="8"/>
  <c r="C16" i="8"/>
  <c r="C20" i="8"/>
  <c r="E18" i="8"/>
  <c r="L82" i="8"/>
  <c r="J80" i="2"/>
  <c r="C17" i="8"/>
  <c r="C18" i="8"/>
  <c r="G22" i="8"/>
  <c r="H22" i="8"/>
  <c r="D17" i="8"/>
  <c r="L74" i="8"/>
  <c r="E24" i="8"/>
  <c r="B24" i="8"/>
  <c r="L78" i="8"/>
  <c r="L68" i="8"/>
  <c r="E22" i="8"/>
  <c r="B22" i="8"/>
  <c r="B17" i="8"/>
  <c r="L84" i="8"/>
  <c r="L80" i="8"/>
  <c r="L76" i="8"/>
  <c r="L72" i="8"/>
  <c r="L64" i="8"/>
  <c r="G24" i="8"/>
  <c r="H24" i="8"/>
  <c r="L70" i="8"/>
  <c r="L66" i="8"/>
  <c r="L62" i="8"/>
  <c r="V17" i="8"/>
  <c r="E17" i="8"/>
  <c r="L60" i="8"/>
  <c r="J25" i="8"/>
  <c r="V18" i="8"/>
  <c r="V22" i="8"/>
  <c r="J22" i="8"/>
  <c r="J23" i="8"/>
  <c r="V16" i="8"/>
  <c r="V24" i="8"/>
  <c r="J24" i="8"/>
  <c r="O61" i="8"/>
  <c r="AT73" i="6"/>
  <c r="O86" i="8"/>
  <c r="U86" i="8" s="1"/>
  <c r="O82" i="8"/>
  <c r="O78" i="8"/>
  <c r="O74" i="8"/>
  <c r="O70" i="8"/>
  <c r="O66" i="8"/>
  <c r="O62" i="8"/>
  <c r="O87" i="8"/>
  <c r="O83" i="8"/>
  <c r="O79" i="8"/>
  <c r="O75" i="8"/>
  <c r="O71" i="8"/>
  <c r="O67" i="8"/>
  <c r="O63" i="8"/>
  <c r="U63" i="8" s="1"/>
  <c r="O59" i="8"/>
  <c r="L59" i="8"/>
  <c r="O84" i="8"/>
  <c r="O80" i="8"/>
  <c r="O76" i="8"/>
  <c r="O72" i="8"/>
  <c r="O68" i="8"/>
  <c r="O64" i="8"/>
  <c r="U64" i="8" s="1"/>
  <c r="O60" i="8"/>
  <c r="O85" i="8"/>
  <c r="O81" i="8"/>
  <c r="O77" i="8"/>
  <c r="O73" i="8"/>
  <c r="O69" i="8"/>
  <c r="O65" i="8"/>
  <c r="L85" i="8"/>
  <c r="U85" i="8" s="1"/>
  <c r="L81" i="8"/>
  <c r="U81" i="8" s="1"/>
  <c r="L77" i="8"/>
  <c r="U77" i="8" s="1"/>
  <c r="L73" i="8"/>
  <c r="U73" i="8" s="1"/>
  <c r="L69" i="8"/>
  <c r="U69" i="8" s="1"/>
  <c r="L65" i="8"/>
  <c r="U65" i="8" s="1"/>
  <c r="L61" i="8"/>
  <c r="L87" i="8"/>
  <c r="L83" i="8"/>
  <c r="L79" i="8"/>
  <c r="L75" i="8"/>
  <c r="L71" i="8"/>
  <c r="L67" i="8"/>
  <c r="B19" i="8"/>
  <c r="V19" i="8"/>
  <c r="E19" i="8"/>
  <c r="C23" i="8"/>
  <c r="V23" i="8"/>
  <c r="E23" i="8"/>
  <c r="G23" i="8"/>
  <c r="D16" i="8"/>
  <c r="E20" i="8"/>
  <c r="B20" i="8"/>
  <c r="D24" i="8"/>
  <c r="F24" i="8"/>
  <c r="I24" i="8"/>
  <c r="C24" i="8"/>
  <c r="D18" i="8"/>
  <c r="B18" i="8"/>
  <c r="D22" i="8"/>
  <c r="F22" i="8"/>
  <c r="I22" i="8"/>
  <c r="C22" i="8"/>
  <c r="C21" i="8"/>
  <c r="B25" i="8"/>
  <c r="E21" i="8"/>
  <c r="D25" i="8"/>
  <c r="I25" i="8"/>
  <c r="V21" i="8"/>
  <c r="H25" i="8"/>
  <c r="F25" i="8"/>
  <c r="B21" i="8"/>
  <c r="D21" i="8"/>
  <c r="C25" i="8"/>
  <c r="V25" i="8"/>
  <c r="E25" i="8"/>
  <c r="G25" i="8"/>
  <c r="AE152" i="2" a="1"/>
  <c r="AE152" i="2" s="1"/>
  <c r="AH152" i="2" s="1"/>
  <c r="AE154" i="2" a="1"/>
  <c r="AE154" i="2" s="1"/>
  <c r="AH154" i="2" s="1"/>
  <c r="AE156" i="2" a="1"/>
  <c r="AE156" i="2" s="1"/>
  <c r="AH156" i="2" s="1"/>
  <c r="AE158" i="2" a="1"/>
  <c r="AE158" i="2" s="1"/>
  <c r="AH158" i="2" s="1"/>
  <c r="AE160" i="2" a="1"/>
  <c r="AE160" i="2" s="1"/>
  <c r="AH160" i="2" s="1"/>
  <c r="AE162" i="2" a="1"/>
  <c r="AE162" i="2" s="1"/>
  <c r="AH162" i="2" s="1"/>
  <c r="AE164" i="2" a="1"/>
  <c r="AE164" i="2" s="1"/>
  <c r="AH164" i="2" s="1"/>
  <c r="AE166" i="2" a="1"/>
  <c r="AE166" i="2" s="1"/>
  <c r="AH166" i="2" s="1"/>
  <c r="AE168" i="2" a="1"/>
  <c r="AE168" i="2" s="1"/>
  <c r="AH168" i="2" s="1"/>
  <c r="AE170" i="2" a="1"/>
  <c r="AE170" i="2" s="1"/>
  <c r="AH170" i="2" s="1"/>
  <c r="AE153" i="2" a="1"/>
  <c r="AE153" i="2" s="1"/>
  <c r="AH153" i="2" s="1"/>
  <c r="AE155" i="2" a="1"/>
  <c r="AE155" i="2" s="1"/>
  <c r="AH155" i="2" s="1"/>
  <c r="AE157" i="2" a="1"/>
  <c r="AE157" i="2" s="1"/>
  <c r="AH157" i="2" s="1"/>
  <c r="AE159" i="2" a="1"/>
  <c r="AE159" i="2" s="1"/>
  <c r="AH159" i="2" s="1"/>
  <c r="AE161" i="2" a="1"/>
  <c r="AE161" i="2" s="1"/>
  <c r="AH161" i="2" s="1"/>
  <c r="AE163" i="2" a="1"/>
  <c r="AE163" i="2" s="1"/>
  <c r="AH163" i="2" s="1"/>
  <c r="AE165" i="2" a="1"/>
  <c r="AE165" i="2" s="1"/>
  <c r="AH165" i="2" s="1"/>
  <c r="AE167" i="2" a="1"/>
  <c r="AE167" i="2" s="1"/>
  <c r="AH167" i="2" s="1"/>
  <c r="AE169" i="2" a="1"/>
  <c r="AE169" i="2" s="1"/>
  <c r="AH169" i="2" s="1"/>
  <c r="AE151" i="2" a="1"/>
  <c r="AE151" i="2" s="1"/>
  <c r="AH151" i="2" s="1"/>
  <c r="AD152" i="2" a="1"/>
  <c r="AD152" i="2" s="1"/>
  <c r="AG152" i="2" s="1"/>
  <c r="AD154" i="2" a="1"/>
  <c r="AD154" i="2" s="1"/>
  <c r="AG154" i="2" s="1"/>
  <c r="AD156" i="2" a="1"/>
  <c r="AD156" i="2" s="1"/>
  <c r="AG156" i="2" s="1"/>
  <c r="AD158" i="2" a="1"/>
  <c r="AD158" i="2" s="1"/>
  <c r="AG158" i="2" s="1"/>
  <c r="AD160" i="2" a="1"/>
  <c r="AD160" i="2" s="1"/>
  <c r="AG160" i="2" s="1"/>
  <c r="AD162" i="2" a="1"/>
  <c r="AD162" i="2" s="1"/>
  <c r="AG162" i="2" s="1"/>
  <c r="AD164" i="2" a="1"/>
  <c r="AD164" i="2" s="1"/>
  <c r="AG164" i="2" s="1"/>
  <c r="AD166" i="2" a="1"/>
  <c r="AD166" i="2" s="1"/>
  <c r="AG166" i="2" s="1"/>
  <c r="AD168" i="2" a="1"/>
  <c r="AD168" i="2" s="1"/>
  <c r="AG168" i="2" s="1"/>
  <c r="AD170" i="2" a="1"/>
  <c r="AD170" i="2" s="1"/>
  <c r="AG170" i="2" s="1"/>
  <c r="AD153" i="2" a="1"/>
  <c r="AD153" i="2" s="1"/>
  <c r="AG153" i="2" s="1"/>
  <c r="AD155" i="2" a="1"/>
  <c r="AD155" i="2" s="1"/>
  <c r="AG155" i="2" s="1"/>
  <c r="AD157" i="2" a="1"/>
  <c r="AD157" i="2" s="1"/>
  <c r="AG157" i="2" s="1"/>
  <c r="AD159" i="2" a="1"/>
  <c r="AD159" i="2" s="1"/>
  <c r="AG159" i="2" s="1"/>
  <c r="AD161" i="2" a="1"/>
  <c r="AD161" i="2" s="1"/>
  <c r="AG161" i="2" s="1"/>
  <c r="AD163" i="2" a="1"/>
  <c r="AD163" i="2" s="1"/>
  <c r="AG163" i="2" s="1"/>
  <c r="AD165" i="2" a="1"/>
  <c r="AD165" i="2" s="1"/>
  <c r="AG165" i="2" s="1"/>
  <c r="AD167" i="2" a="1"/>
  <c r="AD167" i="2" s="1"/>
  <c r="AG167" i="2" s="1"/>
  <c r="AD169" i="2" a="1"/>
  <c r="AD169" i="2" s="1"/>
  <c r="AG169" i="2" s="1"/>
  <c r="AD151" i="2" a="1"/>
  <c r="AD151" i="2" s="1"/>
  <c r="AG151" i="2" s="1"/>
  <c r="AC151" i="2" a="1"/>
  <c r="AC151" i="2" s="1"/>
  <c r="AF151" i="2" s="1"/>
  <c r="A32" i="8" s="1"/>
  <c r="J32" i="8" s="1"/>
  <c r="AC123" i="2"/>
  <c r="AC124" i="2"/>
  <c r="AC122" i="2"/>
  <c r="AC121" i="2"/>
  <c r="AC119" i="2"/>
  <c r="AC118" i="2"/>
  <c r="AC117" i="2"/>
  <c r="AC116" i="2"/>
  <c r="G80" i="2" s="1"/>
  <c r="J88" i="2"/>
  <c r="AE74" i="2" s="1"/>
  <c r="AH74" i="2" s="1"/>
  <c r="J86" i="2"/>
  <c r="AE72" i="2" s="1"/>
  <c r="AH72" i="2" s="1"/>
  <c r="J84" i="2"/>
  <c r="J82" i="2"/>
  <c r="J79" i="2"/>
  <c r="AE65" i="2" s="1"/>
  <c r="J87" i="2"/>
  <c r="AE73" i="2" s="1"/>
  <c r="AH73" i="2" s="1"/>
  <c r="J85" i="2"/>
  <c r="J83" i="2"/>
  <c r="J81" i="2"/>
  <c r="C160" i="8"/>
  <c r="D160" i="8" s="1"/>
  <c r="C159" i="8"/>
  <c r="D159" i="8" s="1"/>
  <c r="C158" i="8"/>
  <c r="D158" i="8" s="1"/>
  <c r="C157" i="8"/>
  <c r="D157" i="8" s="1"/>
  <c r="E68" i="5"/>
  <c r="H95" i="8" s="1"/>
  <c r="E69" i="5"/>
  <c r="H96" i="8" s="1"/>
  <c r="E70" i="5"/>
  <c r="H97" i="8" s="1"/>
  <c r="E71" i="5"/>
  <c r="H98" i="8" s="1"/>
  <c r="E72" i="5"/>
  <c r="H99" i="8" s="1"/>
  <c r="E73" i="5"/>
  <c r="H100" i="8" s="1"/>
  <c r="E74" i="5"/>
  <c r="H101" i="8" s="1"/>
  <c r="E75" i="5"/>
  <c r="H102" i="8" s="1"/>
  <c r="E76" i="5"/>
  <c r="H103" i="8" s="1"/>
  <c r="E67" i="5"/>
  <c r="H94" i="8" s="1"/>
  <c r="D68" i="5"/>
  <c r="G95" i="8" s="1"/>
  <c r="D69" i="5"/>
  <c r="G96" i="8" s="1"/>
  <c r="D70" i="5"/>
  <c r="G97" i="8" s="1"/>
  <c r="D71" i="5"/>
  <c r="G98" i="8" s="1"/>
  <c r="D72" i="5"/>
  <c r="G99" i="8" s="1"/>
  <c r="D73" i="5"/>
  <c r="G100" i="8" s="1"/>
  <c r="D74" i="5"/>
  <c r="G101" i="8" s="1"/>
  <c r="D75" i="5"/>
  <c r="G102" i="8" s="1"/>
  <c r="D76" i="5"/>
  <c r="G103" i="8" s="1"/>
  <c r="D67" i="5"/>
  <c r="G94" i="8" s="1"/>
  <c r="AT90" i="6"/>
  <c r="D58" i="6"/>
  <c r="C58" i="6"/>
  <c r="Z33" i="2"/>
  <c r="Y34" i="2"/>
  <c r="Y35" i="2"/>
  <c r="Y36" i="2"/>
  <c r="Y37" i="2"/>
  <c r="Y38" i="2"/>
  <c r="Y39" i="2"/>
  <c r="Y40" i="2"/>
  <c r="Y41" i="2"/>
  <c r="Y42" i="2"/>
  <c r="Y33" i="2"/>
  <c r="H41" i="7" l="1"/>
  <c r="H8" i="7" s="1"/>
  <c r="U72" i="8"/>
  <c r="U80" i="8"/>
  <c r="U68" i="8"/>
  <c r="V46" i="8"/>
  <c r="G33" i="8"/>
  <c r="G41" i="8"/>
  <c r="G49" i="8"/>
  <c r="O36" i="8"/>
  <c r="M44" i="8"/>
  <c r="G35" i="8"/>
  <c r="G43" i="8"/>
  <c r="G51" i="8"/>
  <c r="S34" i="8"/>
  <c r="V42" i="8"/>
  <c r="C50" i="8"/>
  <c r="G37" i="8"/>
  <c r="G45" i="8"/>
  <c r="O40" i="8"/>
  <c r="V48" i="8"/>
  <c r="G39" i="8"/>
  <c r="G47" i="8"/>
  <c r="U66" i="8"/>
  <c r="U74" i="8"/>
  <c r="U82" i="8"/>
  <c r="U60" i="8"/>
  <c r="U76" i="8"/>
  <c r="U84" i="8"/>
  <c r="U78" i="8"/>
  <c r="M36" i="8"/>
  <c r="V38" i="8"/>
  <c r="N38" i="8"/>
  <c r="H38" i="8"/>
  <c r="S38" i="8"/>
  <c r="Q38" i="8"/>
  <c r="M38" i="8"/>
  <c r="G38" i="8"/>
  <c r="F38" i="8"/>
  <c r="D38" i="8"/>
  <c r="L38" i="8"/>
  <c r="R38" i="8"/>
  <c r="O38" i="8"/>
  <c r="I38" i="8"/>
  <c r="B38" i="8"/>
  <c r="C38" i="8"/>
  <c r="G34" i="8"/>
  <c r="Q34" i="8"/>
  <c r="D34" i="8"/>
  <c r="H42" i="8"/>
  <c r="G42" i="8"/>
  <c r="I42" i="8"/>
  <c r="V50" i="8"/>
  <c r="D50" i="8"/>
  <c r="B32" i="8"/>
  <c r="D32" i="8"/>
  <c r="H32" i="8"/>
  <c r="C32" i="8"/>
  <c r="H40" i="8"/>
  <c r="B40" i="8"/>
  <c r="N40" i="8"/>
  <c r="O48" i="8"/>
  <c r="B48" i="8"/>
  <c r="R48" i="8"/>
  <c r="L48" i="8"/>
  <c r="G48" i="8"/>
  <c r="Q48" i="8"/>
  <c r="S50" i="8"/>
  <c r="L36" i="8"/>
  <c r="O34" i="8"/>
  <c r="O32" i="8"/>
  <c r="N46" i="8"/>
  <c r="H46" i="8"/>
  <c r="Q46" i="8"/>
  <c r="G46" i="8"/>
  <c r="C46" i="8"/>
  <c r="D46" i="8"/>
  <c r="L46" i="8"/>
  <c r="O46" i="8"/>
  <c r="S36" i="8"/>
  <c r="I36" i="8"/>
  <c r="D36" i="8"/>
  <c r="V36" i="8"/>
  <c r="G36" i="8"/>
  <c r="F36" i="8"/>
  <c r="O44" i="8"/>
  <c r="V44" i="8"/>
  <c r="I44" i="8"/>
  <c r="D44" i="8"/>
  <c r="O50" i="8"/>
  <c r="L50" i="8"/>
  <c r="N32" i="8"/>
  <c r="U62" i="8"/>
  <c r="U70" i="8"/>
  <c r="U61" i="8"/>
  <c r="U71" i="8"/>
  <c r="U79" i="8"/>
  <c r="U87" i="8"/>
  <c r="U67" i="8"/>
  <c r="U75" i="8"/>
  <c r="U83" i="8"/>
  <c r="U59" i="8"/>
  <c r="AG58" i="8"/>
  <c r="D162" i="8"/>
  <c r="B7" i="8" s="1"/>
  <c r="AW85" i="6"/>
  <c r="AT85" i="6"/>
  <c r="AU90" i="6" s="1"/>
  <c r="AV58" i="6"/>
  <c r="AU58" i="6"/>
  <c r="AS20" i="6"/>
  <c r="AG5" i="2"/>
  <c r="AN5" i="2" s="1"/>
  <c r="AR19" i="5"/>
  <c r="L20" i="5" s="1"/>
  <c r="AQ6" i="6"/>
  <c r="J34" i="8"/>
  <c r="J36" i="8"/>
  <c r="U122" i="1"/>
  <c r="BC47" i="5"/>
  <c r="BC48" i="5"/>
  <c r="BC49" i="5"/>
  <c r="BC50" i="5"/>
  <c r="BC51" i="5"/>
  <c r="BC52" i="5"/>
  <c r="BC53" i="5"/>
  <c r="BC54" i="5"/>
  <c r="BC55" i="5"/>
  <c r="BC56" i="5"/>
  <c r="BB48" i="5"/>
  <c r="BB49" i="5"/>
  <c r="BB50" i="5"/>
  <c r="BB51" i="5"/>
  <c r="BB52" i="5"/>
  <c r="BB53" i="5"/>
  <c r="BB54" i="5"/>
  <c r="BB55" i="5"/>
  <c r="BB56" i="5"/>
  <c r="BB47" i="5"/>
  <c r="AX47" i="5"/>
  <c r="AY47" i="5"/>
  <c r="AZ47" i="5"/>
  <c r="AX48" i="5"/>
  <c r="AY48" i="5"/>
  <c r="AZ48" i="5"/>
  <c r="AX49" i="5"/>
  <c r="AY49" i="5"/>
  <c r="AZ49" i="5"/>
  <c r="AX50" i="5"/>
  <c r="AY50" i="5"/>
  <c r="AZ50" i="5"/>
  <c r="AX51" i="5"/>
  <c r="AY51" i="5"/>
  <c r="AZ51" i="5"/>
  <c r="AX52" i="5"/>
  <c r="AY52" i="5"/>
  <c r="AZ52" i="5"/>
  <c r="AX53" i="5"/>
  <c r="AY53" i="5"/>
  <c r="AZ53" i="5"/>
  <c r="AX54" i="5"/>
  <c r="AY54" i="5"/>
  <c r="AZ54" i="5"/>
  <c r="AX55" i="5"/>
  <c r="AY55" i="5"/>
  <c r="AZ55" i="5"/>
  <c r="AX56" i="5"/>
  <c r="AY56" i="5"/>
  <c r="AZ56" i="5"/>
  <c r="AW48" i="5"/>
  <c r="AW49" i="5"/>
  <c r="AW50" i="5"/>
  <c r="AW51" i="5"/>
  <c r="AW52" i="5"/>
  <c r="AW53" i="5"/>
  <c r="AW54" i="5"/>
  <c r="AW55" i="5"/>
  <c r="AW56" i="5"/>
  <c r="AW47" i="5"/>
  <c r="AU48" i="5"/>
  <c r="AU49" i="5"/>
  <c r="AU50" i="5"/>
  <c r="AU51" i="5"/>
  <c r="AU52" i="5"/>
  <c r="AU53" i="5"/>
  <c r="AU54" i="5"/>
  <c r="AU55" i="5"/>
  <c r="AU56" i="5"/>
  <c r="AU47" i="5"/>
  <c r="AR47" i="5"/>
  <c r="AT47" i="5"/>
  <c r="AR48" i="5"/>
  <c r="AT48" i="5"/>
  <c r="AR49" i="5"/>
  <c r="AT49" i="5"/>
  <c r="AR50" i="5"/>
  <c r="AT50" i="5"/>
  <c r="AR51" i="5"/>
  <c r="AT51" i="5"/>
  <c r="AR52" i="5"/>
  <c r="AT52" i="5"/>
  <c r="AR53" i="5"/>
  <c r="AT53" i="5"/>
  <c r="AR54" i="5"/>
  <c r="AT54" i="5"/>
  <c r="AR55" i="5"/>
  <c r="AT55" i="5"/>
  <c r="AR56" i="5"/>
  <c r="AT56" i="5"/>
  <c r="AQ48" i="5"/>
  <c r="AQ49" i="5"/>
  <c r="AQ50" i="5"/>
  <c r="AQ51" i="5"/>
  <c r="AQ52" i="5"/>
  <c r="AQ53" i="5"/>
  <c r="AQ54" i="5"/>
  <c r="AQ55" i="5"/>
  <c r="AQ56" i="5"/>
  <c r="AQ47" i="5"/>
  <c r="AO48" i="5"/>
  <c r="AO49" i="5"/>
  <c r="AO50" i="5"/>
  <c r="AO51" i="5"/>
  <c r="AO52" i="5"/>
  <c r="AO53" i="5"/>
  <c r="AO54" i="5"/>
  <c r="AO55" i="5"/>
  <c r="AO56" i="5"/>
  <c r="AO47" i="5"/>
  <c r="AN48" i="5"/>
  <c r="AN49" i="5"/>
  <c r="AN50" i="5"/>
  <c r="AN51" i="5"/>
  <c r="AN52" i="5"/>
  <c r="AN53" i="5"/>
  <c r="AN54" i="5"/>
  <c r="AN55" i="5"/>
  <c r="AN56" i="5"/>
  <c r="AN47" i="5"/>
  <c r="AL48" i="5"/>
  <c r="AL49" i="5"/>
  <c r="AL50" i="5"/>
  <c r="AL51" i="5"/>
  <c r="AL52" i="5"/>
  <c r="AL53" i="5"/>
  <c r="AL54" i="5"/>
  <c r="AL55" i="5"/>
  <c r="AL56" i="5"/>
  <c r="AL47" i="5"/>
  <c r="AJ48" i="5"/>
  <c r="AJ49" i="5"/>
  <c r="AJ50" i="5"/>
  <c r="AJ51" i="5"/>
  <c r="AJ52" i="5"/>
  <c r="AJ53" i="5"/>
  <c r="AJ54" i="5"/>
  <c r="AJ55" i="5"/>
  <c r="AJ56" i="5"/>
  <c r="AJ47" i="5"/>
  <c r="AI48" i="5"/>
  <c r="AI49" i="5"/>
  <c r="AI50" i="5"/>
  <c r="AI51" i="5"/>
  <c r="AI52" i="5"/>
  <c r="AI53" i="5"/>
  <c r="AI54" i="5"/>
  <c r="AI55" i="5"/>
  <c r="AI56" i="5"/>
  <c r="AI47" i="5"/>
  <c r="AG48" i="5"/>
  <c r="AG49" i="5"/>
  <c r="AG50" i="5"/>
  <c r="AG51" i="5"/>
  <c r="AG52" i="5"/>
  <c r="AG53" i="5"/>
  <c r="AG54" i="5"/>
  <c r="AG55" i="5"/>
  <c r="AG56" i="5"/>
  <c r="AG47" i="5"/>
  <c r="AF48" i="5"/>
  <c r="AF49" i="5"/>
  <c r="AF50" i="5"/>
  <c r="AF51" i="5"/>
  <c r="AF52" i="5"/>
  <c r="AF53" i="5"/>
  <c r="AF54" i="5"/>
  <c r="AF55" i="5"/>
  <c r="AF56" i="5"/>
  <c r="AF47" i="5"/>
  <c r="AQ61" i="6"/>
  <c r="AQ24" i="6"/>
  <c r="AG6" i="2"/>
  <c r="AG7" i="2"/>
  <c r="AG8" i="2"/>
  <c r="AG9" i="2"/>
  <c r="AG10" i="2"/>
  <c r="AG11" i="2"/>
  <c r="AG12" i="2"/>
  <c r="AG13" i="2"/>
  <c r="AG14" i="2"/>
  <c r="Y94" i="2"/>
  <c r="Y95" i="2"/>
  <c r="Y96" i="2"/>
  <c r="Y97" i="2"/>
  <c r="Y98" i="2"/>
  <c r="Y99" i="2"/>
  <c r="Y100" i="2"/>
  <c r="Y101" i="2"/>
  <c r="Y102" i="2"/>
  <c r="Y93" i="2"/>
  <c r="AC47" i="1"/>
  <c r="AC48" i="1"/>
  <c r="AC49" i="1"/>
  <c r="AC50" i="1"/>
  <c r="AC51" i="1"/>
  <c r="AC52" i="1"/>
  <c r="AC53" i="1"/>
  <c r="AC54" i="1"/>
  <c r="AC55" i="1"/>
  <c r="AC46" i="1"/>
  <c r="N36" i="8" l="1"/>
  <c r="B36" i="8"/>
  <c r="R36" i="8"/>
  <c r="C36" i="8"/>
  <c r="H36" i="8"/>
  <c r="Q36" i="8"/>
  <c r="I46" i="8"/>
  <c r="R46" i="8"/>
  <c r="F46" i="8"/>
  <c r="B46" i="8"/>
  <c r="M46" i="8"/>
  <c r="S46" i="8"/>
  <c r="L32" i="8"/>
  <c r="C48" i="8"/>
  <c r="I48" i="8"/>
  <c r="N48" i="8"/>
  <c r="F48" i="8"/>
  <c r="D48" i="8"/>
  <c r="S48" i="8"/>
  <c r="H48" i="8"/>
  <c r="M48" i="8"/>
  <c r="M32" i="8"/>
  <c r="I32" i="8"/>
  <c r="G32" i="8"/>
  <c r="F42" i="8"/>
  <c r="R42" i="8"/>
  <c r="Q42" i="8"/>
  <c r="N42" i="8"/>
  <c r="F32" i="8"/>
  <c r="R32" i="8"/>
  <c r="V32" i="8"/>
  <c r="S32" i="8"/>
  <c r="K32" i="8"/>
  <c r="Q32" i="8"/>
  <c r="D42" i="8"/>
  <c r="C42" i="8"/>
  <c r="O42" i="8"/>
  <c r="L42" i="8"/>
  <c r="B42" i="8"/>
  <c r="M42" i="8"/>
  <c r="S42" i="8"/>
  <c r="F44" i="8"/>
  <c r="N44" i="8"/>
  <c r="M50" i="8"/>
  <c r="D40" i="8"/>
  <c r="I40" i="8"/>
  <c r="V40" i="8"/>
  <c r="S40" i="8"/>
  <c r="M40" i="8"/>
  <c r="B50" i="8"/>
  <c r="H34" i="8"/>
  <c r="F34" i="8"/>
  <c r="V34" i="8"/>
  <c r="L34" i="8"/>
  <c r="N34" i="8"/>
  <c r="R50" i="8"/>
  <c r="I50" i="8"/>
  <c r="B44" i="8"/>
  <c r="Q44" i="8"/>
  <c r="G44" i="8"/>
  <c r="L44" i="8"/>
  <c r="R44" i="8"/>
  <c r="C44" i="8"/>
  <c r="S44" i="8"/>
  <c r="H44" i="8"/>
  <c r="N50" i="8"/>
  <c r="H50" i="8"/>
  <c r="Q50" i="8"/>
  <c r="G50" i="8"/>
  <c r="C40" i="8"/>
  <c r="Q40" i="8"/>
  <c r="G40" i="8"/>
  <c r="L40" i="8"/>
  <c r="R40" i="8"/>
  <c r="F40" i="8"/>
  <c r="F50" i="8"/>
  <c r="B34" i="8"/>
  <c r="R34" i="8"/>
  <c r="M34" i="8"/>
  <c r="C34" i="8"/>
  <c r="I34" i="8"/>
  <c r="C40" i="9"/>
  <c r="E40" i="9"/>
  <c r="B40" i="9"/>
  <c r="D40" i="9"/>
  <c r="E36" i="9"/>
  <c r="B36" i="9"/>
  <c r="C36" i="9"/>
  <c r="D36" i="9"/>
  <c r="C32" i="9"/>
  <c r="E32" i="9"/>
  <c r="B32" i="9"/>
  <c r="D32" i="9"/>
  <c r="C41" i="9"/>
  <c r="B41" i="9"/>
  <c r="E41" i="9"/>
  <c r="D41" i="9"/>
  <c r="C37" i="9"/>
  <c r="B37" i="9"/>
  <c r="E37" i="9"/>
  <c r="D37" i="9"/>
  <c r="C33" i="9"/>
  <c r="B33" i="9"/>
  <c r="E33" i="9"/>
  <c r="D33" i="9"/>
  <c r="C38" i="9"/>
  <c r="B38" i="9"/>
  <c r="E38" i="9"/>
  <c r="D38" i="9"/>
  <c r="E34" i="9"/>
  <c r="C34" i="9"/>
  <c r="B34" i="9"/>
  <c r="D34" i="9"/>
  <c r="C39" i="9"/>
  <c r="E39" i="9"/>
  <c r="B39" i="9"/>
  <c r="D39" i="9"/>
  <c r="C35" i="9"/>
  <c r="E35" i="9"/>
  <c r="B35" i="9"/>
  <c r="D35" i="9"/>
  <c r="L19" i="5"/>
  <c r="L27" i="5"/>
  <c r="L25" i="5"/>
  <c r="L23" i="5"/>
  <c r="L21" i="5"/>
  <c r="L28" i="5"/>
  <c r="L26" i="5"/>
  <c r="L24" i="5"/>
  <c r="L22" i="5"/>
  <c r="AL13" i="2"/>
  <c r="AN13" i="2" s="1"/>
  <c r="AL11" i="2"/>
  <c r="AN11" i="2" s="1"/>
  <c r="AL9" i="2"/>
  <c r="AN9" i="2" s="1"/>
  <c r="AL7" i="2"/>
  <c r="AN7" i="2" s="1"/>
  <c r="AL14" i="2"/>
  <c r="AN14" i="2" s="1"/>
  <c r="AL12" i="2"/>
  <c r="AN12" i="2" s="1"/>
  <c r="AL10" i="2"/>
  <c r="AN10" i="2" s="1"/>
  <c r="AL8" i="2"/>
  <c r="AN8" i="2" s="1"/>
  <c r="AL6" i="2"/>
  <c r="AN6" i="2" s="1"/>
  <c r="AS85" i="6"/>
  <c r="AR90" i="6" s="1"/>
  <c r="U7" i="1" l="1"/>
  <c r="V7" i="1"/>
  <c r="W7" i="1"/>
  <c r="Y7" i="1"/>
  <c r="Z7" i="1"/>
  <c r="AA7" i="1"/>
  <c r="AB7" i="1"/>
  <c r="U8" i="1"/>
  <c r="V8" i="1"/>
  <c r="W8" i="1"/>
  <c r="Y8" i="1"/>
  <c r="Z8" i="1"/>
  <c r="AA8" i="1"/>
  <c r="AB8" i="1"/>
  <c r="U9" i="1"/>
  <c r="V9" i="1"/>
  <c r="W9" i="1"/>
  <c r="Y9" i="1"/>
  <c r="Z9" i="1"/>
  <c r="AA9" i="1"/>
  <c r="AB9" i="1"/>
  <c r="U10" i="1"/>
  <c r="V10" i="1"/>
  <c r="W10" i="1"/>
  <c r="Y10" i="1"/>
  <c r="Z10" i="1"/>
  <c r="AA10" i="1"/>
  <c r="AB10" i="1"/>
  <c r="U11" i="1"/>
  <c r="V11" i="1"/>
  <c r="W11" i="1"/>
  <c r="Y11" i="1"/>
  <c r="Z11" i="1"/>
  <c r="AA11" i="1"/>
  <c r="AB11" i="1"/>
  <c r="U12" i="1"/>
  <c r="V12" i="1"/>
  <c r="W12" i="1"/>
  <c r="Y12" i="1"/>
  <c r="Z12" i="1"/>
  <c r="AA12" i="1"/>
  <c r="AB12" i="1"/>
  <c r="U13" i="1"/>
  <c r="V13" i="1"/>
  <c r="W13" i="1"/>
  <c r="Y13" i="1"/>
  <c r="Z13" i="1"/>
  <c r="AA13" i="1"/>
  <c r="AB13" i="1"/>
  <c r="U14" i="1"/>
  <c r="V14" i="1"/>
  <c r="W14" i="1"/>
  <c r="Y14" i="1"/>
  <c r="Z14" i="1"/>
  <c r="AA14" i="1"/>
  <c r="AB14" i="1"/>
  <c r="U15" i="1"/>
  <c r="V15" i="1"/>
  <c r="W15" i="1"/>
  <c r="Y15" i="1"/>
  <c r="Z15" i="1"/>
  <c r="AA15" i="1"/>
  <c r="AB15" i="1"/>
  <c r="U16" i="1"/>
  <c r="V16" i="1"/>
  <c r="W16" i="1"/>
  <c r="Y16" i="1"/>
  <c r="Z16" i="1"/>
  <c r="AA16" i="1"/>
  <c r="AB16" i="1"/>
  <c r="U20" i="1"/>
  <c r="Y20" i="1"/>
  <c r="Z20" i="1"/>
  <c r="AB20" i="1"/>
  <c r="AC20" i="1"/>
  <c r="AE20" i="1"/>
  <c r="AF20" i="1"/>
  <c r="AG20" i="1"/>
  <c r="AH20" i="1"/>
  <c r="AI20" i="1"/>
  <c r="U21" i="1"/>
  <c r="X21" i="1"/>
  <c r="Y21" i="1"/>
  <c r="Z21" i="1"/>
  <c r="AB21" i="1"/>
  <c r="AC21" i="1"/>
  <c r="AD21" i="1"/>
  <c r="AE21" i="1"/>
  <c r="AF21" i="1"/>
  <c r="AG21" i="1"/>
  <c r="AH21" i="1"/>
  <c r="AI21" i="1"/>
  <c r="U22" i="1"/>
  <c r="X22" i="1"/>
  <c r="Y22" i="1"/>
  <c r="Z22" i="1"/>
  <c r="AB22" i="1"/>
  <c r="AC22" i="1"/>
  <c r="AD22" i="1"/>
  <c r="AE22" i="1"/>
  <c r="AF22" i="1"/>
  <c r="AG22" i="1"/>
  <c r="AH22" i="1"/>
  <c r="AI22" i="1"/>
  <c r="U23" i="1"/>
  <c r="X23" i="1"/>
  <c r="Y23" i="1"/>
  <c r="Z23" i="1"/>
  <c r="AB23" i="1"/>
  <c r="AC23" i="1"/>
  <c r="AD23" i="1"/>
  <c r="AE23" i="1"/>
  <c r="AF23" i="1"/>
  <c r="AG23" i="1"/>
  <c r="AH23" i="1"/>
  <c r="AI23" i="1"/>
  <c r="U24" i="1"/>
  <c r="X24" i="1"/>
  <c r="Y24" i="1"/>
  <c r="Z24" i="1"/>
  <c r="AB24" i="1"/>
  <c r="AC24" i="1"/>
  <c r="AD24" i="1"/>
  <c r="AE24" i="1"/>
  <c r="AF24" i="1"/>
  <c r="AG24" i="1"/>
  <c r="AH24" i="1"/>
  <c r="AI24" i="1"/>
  <c r="U25" i="1"/>
  <c r="X25" i="1"/>
  <c r="Y25" i="1"/>
  <c r="Z25" i="1"/>
  <c r="AB25" i="1"/>
  <c r="AC25" i="1"/>
  <c r="AD25" i="1"/>
  <c r="AE25" i="1"/>
  <c r="AF25" i="1"/>
  <c r="AG25" i="1"/>
  <c r="AH25" i="1"/>
  <c r="AI25" i="1"/>
  <c r="U26" i="1"/>
  <c r="X26" i="1"/>
  <c r="Y26" i="1"/>
  <c r="Z26" i="1"/>
  <c r="AB26" i="1"/>
  <c r="AC26" i="1"/>
  <c r="AD26" i="1"/>
  <c r="AE26" i="1"/>
  <c r="AF26" i="1"/>
  <c r="AG26" i="1"/>
  <c r="AH26" i="1"/>
  <c r="AI26" i="1"/>
  <c r="U27" i="1"/>
  <c r="X27" i="1"/>
  <c r="Y27" i="1"/>
  <c r="Z27" i="1"/>
  <c r="AB27" i="1"/>
  <c r="AC27" i="1"/>
  <c r="AD27" i="1"/>
  <c r="AE27" i="1"/>
  <c r="AF27" i="1"/>
  <c r="AG27" i="1"/>
  <c r="AH27" i="1"/>
  <c r="AI27" i="1"/>
  <c r="U28" i="1"/>
  <c r="X28" i="1"/>
  <c r="Y28" i="1"/>
  <c r="Z28" i="1"/>
  <c r="AB28" i="1"/>
  <c r="AC28" i="1"/>
  <c r="AD28" i="1"/>
  <c r="AE28" i="1"/>
  <c r="AF28" i="1"/>
  <c r="AG28" i="1"/>
  <c r="AH28" i="1"/>
  <c r="AI28" i="1"/>
  <c r="U29" i="1"/>
  <c r="X29" i="1"/>
  <c r="Y29" i="1"/>
  <c r="Z29" i="1"/>
  <c r="AB29" i="1"/>
  <c r="AC29" i="1"/>
  <c r="AD29" i="1"/>
  <c r="AE29" i="1"/>
  <c r="AF29" i="1"/>
  <c r="AG29" i="1"/>
  <c r="AH29" i="1"/>
  <c r="AI29" i="1"/>
  <c r="E45" i="5" l="1"/>
  <c r="P94" i="8" s="1"/>
  <c r="AU85" i="6"/>
  <c r="AV90" i="6" s="1"/>
  <c r="O88" i="8"/>
  <c r="AS12" i="6" l="1"/>
  <c r="AT12" i="6"/>
  <c r="AR57" i="6"/>
  <c r="AS57" i="6" s="1"/>
  <c r="AH58" i="8" l="1"/>
  <c r="AD67" i="2"/>
  <c r="AD71" i="2"/>
  <c r="AB65" i="2"/>
  <c r="Z65" i="2"/>
  <c r="AD65" i="2"/>
  <c r="AD70" i="2"/>
  <c r="AD68" i="2"/>
  <c r="AD66" i="2"/>
  <c r="AD69" i="2"/>
  <c r="AU12" i="6"/>
  <c r="Z70" i="2"/>
  <c r="Z66" i="2"/>
  <c r="Z68" i="2"/>
  <c r="AB71" i="2"/>
  <c r="AF65" i="2"/>
  <c r="Z71" i="2"/>
  <c r="Z69" i="2"/>
  <c r="Z67" i="2"/>
  <c r="AB70" i="2"/>
  <c r="AB69" i="2"/>
  <c r="AB68" i="2"/>
  <c r="AB67" i="2"/>
  <c r="AB66" i="2"/>
  <c r="AV12" i="6" l="1"/>
  <c r="H46" i="6" s="1"/>
  <c r="AQ90" i="6" s="1"/>
  <c r="AW12" i="6"/>
  <c r="J46" i="6" s="1"/>
  <c r="S58" i="8"/>
  <c r="AJ58" i="8" s="1"/>
  <c r="AB75" i="2"/>
  <c r="Z75" i="2"/>
  <c r="AD75" i="2"/>
  <c r="AG65" i="2"/>
  <c r="F46" i="5"/>
  <c r="Q95" i="8" s="1"/>
  <c r="F47" i="5"/>
  <c r="Q96" i="8" s="1"/>
  <c r="F48" i="5"/>
  <c r="Q97" i="8" s="1"/>
  <c r="F49" i="5"/>
  <c r="Q98" i="8" s="1"/>
  <c r="F50" i="5"/>
  <c r="Q99" i="8" s="1"/>
  <c r="F51" i="5"/>
  <c r="Q100" i="8" s="1"/>
  <c r="F52" i="5"/>
  <c r="Q101" i="8" s="1"/>
  <c r="F53" i="5"/>
  <c r="Q102" i="8" s="1"/>
  <c r="F54" i="5"/>
  <c r="Q103" i="8" s="1"/>
  <c r="F55" i="5"/>
  <c r="F45" i="5"/>
  <c r="Q94" i="8" s="1"/>
  <c r="AK37" i="5"/>
  <c r="H46" i="5"/>
  <c r="S95" i="8" s="1"/>
  <c r="H47" i="5"/>
  <c r="S96" i="8" s="1"/>
  <c r="H48" i="5"/>
  <c r="S97" i="8" s="1"/>
  <c r="H49" i="5"/>
  <c r="S98" i="8" s="1"/>
  <c r="H50" i="5"/>
  <c r="S99" i="8" s="1"/>
  <c r="H51" i="5"/>
  <c r="S100" i="8" s="1"/>
  <c r="H52" i="5"/>
  <c r="S101" i="8" s="1"/>
  <c r="H53" i="5"/>
  <c r="S102" i="8" s="1"/>
  <c r="H54" i="5"/>
  <c r="S103" i="8" s="1"/>
  <c r="H45" i="5"/>
  <c r="S94" i="8" s="1"/>
  <c r="AS48" i="5"/>
  <c r="BE48" i="5" s="1"/>
  <c r="AS49" i="5"/>
  <c r="BE49" i="5" s="1"/>
  <c r="AS50" i="5"/>
  <c r="BE50" i="5" s="1"/>
  <c r="AS51" i="5"/>
  <c r="BE51" i="5" s="1"/>
  <c r="AS52" i="5"/>
  <c r="BE52" i="5" s="1"/>
  <c r="AS53" i="5"/>
  <c r="BE53" i="5" s="1"/>
  <c r="AS54" i="5"/>
  <c r="BE54" i="5" s="1"/>
  <c r="AS55" i="5"/>
  <c r="BE55" i="5" s="1"/>
  <c r="AS56" i="5"/>
  <c r="BE56" i="5" s="1"/>
  <c r="AS47" i="5"/>
  <c r="BE47" i="5" s="1"/>
  <c r="E46" i="5"/>
  <c r="P95" i="8" s="1"/>
  <c r="AK36" i="5"/>
  <c r="AK38" i="5"/>
  <c r="AK40" i="5"/>
  <c r="AU73" i="6" l="1"/>
  <c r="AV73" i="6" s="1"/>
  <c r="U58" i="8" s="1"/>
  <c r="U89" i="8" s="1"/>
  <c r="AW90" i="6"/>
  <c r="AY90" i="6" s="1"/>
  <c r="AQ53" i="6"/>
  <c r="AR76" i="6"/>
  <c r="Q58" i="8"/>
  <c r="AO37" i="5"/>
  <c r="AO35" i="5"/>
  <c r="AK39" i="5"/>
  <c r="AK32" i="5"/>
  <c r="O105" i="8"/>
  <c r="AM36" i="5"/>
  <c r="AM34" i="5"/>
  <c r="AL33" i="5"/>
  <c r="AO40" i="5"/>
  <c r="AO38" i="5"/>
  <c r="AO36" i="5"/>
  <c r="S105" i="8"/>
  <c r="AM32" i="5"/>
  <c r="AM41" i="5"/>
  <c r="AM39" i="5"/>
  <c r="AM37" i="5"/>
  <c r="AM35" i="5"/>
  <c r="AM33" i="5"/>
  <c r="AO41" i="5"/>
  <c r="AO39" i="5"/>
  <c r="AK41" i="5"/>
  <c r="AK35" i="5"/>
  <c r="AM40" i="5"/>
  <c r="AM38" i="5"/>
  <c r="AC20" i="5"/>
  <c r="AC21" i="5"/>
  <c r="G47" i="5" s="1"/>
  <c r="R96" i="8" s="1"/>
  <c r="AC22" i="5"/>
  <c r="G48" i="5" s="1"/>
  <c r="R97" i="8" s="1"/>
  <c r="AC23" i="5"/>
  <c r="G49" i="5" s="1"/>
  <c r="AC24" i="5"/>
  <c r="G50" i="5" s="1"/>
  <c r="R99" i="8" s="1"/>
  <c r="AC25" i="5"/>
  <c r="G51" i="5" s="1"/>
  <c r="R100" i="8" s="1"/>
  <c r="AC26" i="5"/>
  <c r="G52" i="5" s="1"/>
  <c r="R101" i="8" s="1"/>
  <c r="AC27" i="5"/>
  <c r="G53" i="5" s="1"/>
  <c r="AC28" i="5"/>
  <c r="G54" i="5" s="1"/>
  <c r="R103" i="8" s="1"/>
  <c r="AC19" i="5"/>
  <c r="E47" i="5"/>
  <c r="P96" i="8" s="1"/>
  <c r="E48" i="5"/>
  <c r="P97" i="8" s="1"/>
  <c r="E49" i="5"/>
  <c r="P98" i="8" s="1"/>
  <c r="E50" i="5"/>
  <c r="P99" i="8" s="1"/>
  <c r="E51" i="5"/>
  <c r="P100" i="8" s="1"/>
  <c r="E52" i="5"/>
  <c r="P101" i="8" s="1"/>
  <c r="E53" i="5"/>
  <c r="P102" i="8" s="1"/>
  <c r="E54" i="5"/>
  <c r="P103" i="8" s="1"/>
  <c r="AB106" i="1"/>
  <c r="AQ96" i="6"/>
  <c r="AT20" i="6"/>
  <c r="AQ20" i="6"/>
  <c r="AC93" i="2"/>
  <c r="AB107" i="1"/>
  <c r="AB108" i="1"/>
  <c r="AB109" i="1"/>
  <c r="AB110" i="1"/>
  <c r="AB111" i="1"/>
  <c r="AB112" i="1"/>
  <c r="AB113" i="1"/>
  <c r="AB114" i="1"/>
  <c r="AB115" i="1"/>
  <c r="AC94" i="2"/>
  <c r="AC95" i="2"/>
  <c r="AC96" i="2"/>
  <c r="AC97" i="2"/>
  <c r="AC98" i="2"/>
  <c r="AC99" i="2"/>
  <c r="AC100" i="2"/>
  <c r="AC101" i="2"/>
  <c r="AC102" i="2"/>
  <c r="AF34" i="2"/>
  <c r="AF35" i="2"/>
  <c r="AF36" i="2"/>
  <c r="AF37" i="2"/>
  <c r="AF38" i="2"/>
  <c r="AF39" i="2"/>
  <c r="AF40" i="2"/>
  <c r="AF41" i="2"/>
  <c r="AF42" i="2"/>
  <c r="AF33" i="2"/>
  <c r="AE34" i="2"/>
  <c r="AE35" i="2"/>
  <c r="AE36" i="2"/>
  <c r="AE37" i="2"/>
  <c r="AE38" i="2"/>
  <c r="AE39" i="2"/>
  <c r="AE40" i="2"/>
  <c r="AE41" i="2"/>
  <c r="AE42" i="2"/>
  <c r="AE33" i="2"/>
  <c r="X59" i="1"/>
  <c r="X60" i="1"/>
  <c r="X61" i="1"/>
  <c r="X62" i="1"/>
  <c r="X63" i="1"/>
  <c r="X64" i="1"/>
  <c r="X65" i="1"/>
  <c r="X66" i="1"/>
  <c r="X67" i="1"/>
  <c r="X58" i="1"/>
  <c r="F78" i="1" s="1"/>
  <c r="U59" i="1"/>
  <c r="U60" i="1"/>
  <c r="U61" i="1"/>
  <c r="U62" i="1"/>
  <c r="U63" i="1"/>
  <c r="U64" i="1"/>
  <c r="U65" i="1"/>
  <c r="U66" i="1"/>
  <c r="U67" i="1"/>
  <c r="F79" i="1" l="1"/>
  <c r="J79" i="1" s="1"/>
  <c r="J78" i="1"/>
  <c r="G45" i="5"/>
  <c r="R94" i="8" s="1"/>
  <c r="H35" i="7"/>
  <c r="AN40" i="5"/>
  <c r="R102" i="8"/>
  <c r="AN36" i="5"/>
  <c r="R98" i="8"/>
  <c r="N25" i="8"/>
  <c r="N24" i="8"/>
  <c r="N23" i="8"/>
  <c r="N22" i="8"/>
  <c r="N21" i="8"/>
  <c r="N19" i="8"/>
  <c r="N17" i="8"/>
  <c r="N20" i="8"/>
  <c r="N18" i="8"/>
  <c r="AN35" i="5"/>
  <c r="AN41" i="5"/>
  <c r="AN39" i="5"/>
  <c r="G46" i="5"/>
  <c r="R95" i="8" s="1"/>
  <c r="AN37" i="5"/>
  <c r="AN38" i="5"/>
  <c r="AA65" i="2"/>
  <c r="AM42" i="5"/>
  <c r="F56" i="5" s="1"/>
  <c r="AA71" i="2"/>
  <c r="P105" i="8"/>
  <c r="Q105" i="8"/>
  <c r="AL40" i="5"/>
  <c r="AL38" i="5"/>
  <c r="AL36" i="5"/>
  <c r="AL41" i="5"/>
  <c r="AL39" i="5"/>
  <c r="AL37" i="5"/>
  <c r="AL35" i="5"/>
  <c r="AL34" i="5"/>
  <c r="AL32" i="5"/>
  <c r="AK34" i="5"/>
  <c r="AK33" i="5"/>
  <c r="AN34" i="5"/>
  <c r="Z34" i="2"/>
  <c r="Z35" i="2"/>
  <c r="Z36" i="2"/>
  <c r="K38" i="8" s="1"/>
  <c r="Z37" i="2"/>
  <c r="K40" i="8" s="1"/>
  <c r="Z38" i="2"/>
  <c r="Z39" i="2"/>
  <c r="K44" i="8" s="1"/>
  <c r="Z40" i="2"/>
  <c r="Z41" i="2"/>
  <c r="Z42" i="2"/>
  <c r="D82" i="1"/>
  <c r="K20" i="8" s="1"/>
  <c r="D84" i="1"/>
  <c r="K22" i="8" s="1"/>
  <c r="D86" i="1"/>
  <c r="K24" i="8" s="1"/>
  <c r="K16" i="8"/>
  <c r="Z47" i="1"/>
  <c r="AA47" i="1" s="1"/>
  <c r="Z48" i="1"/>
  <c r="AA48" i="1" s="1"/>
  <c r="Z49" i="1"/>
  <c r="AA49" i="1" s="1"/>
  <c r="Z50" i="1"/>
  <c r="AA50" i="1" s="1"/>
  <c r="Z51" i="1"/>
  <c r="AA51" i="1" s="1"/>
  <c r="Z52" i="1"/>
  <c r="AA52" i="1" s="1"/>
  <c r="Z53" i="1"/>
  <c r="AA53" i="1" s="1"/>
  <c r="Z54" i="1"/>
  <c r="AA54" i="1" s="1"/>
  <c r="Z55" i="1"/>
  <c r="AA55" i="1" s="1"/>
  <c r="Z46" i="1"/>
  <c r="AE46" i="1"/>
  <c r="AH65" i="2" l="1"/>
  <c r="M79" i="2" s="1"/>
  <c r="D80" i="1"/>
  <c r="K18" i="8" s="1"/>
  <c r="U16" i="8"/>
  <c r="N16" i="8"/>
  <c r="H43" i="7"/>
  <c r="H10" i="7" s="1"/>
  <c r="T19" i="8"/>
  <c r="T25" i="8"/>
  <c r="T24" i="8"/>
  <c r="T23" i="8"/>
  <c r="T22" i="8"/>
  <c r="T21" i="8"/>
  <c r="T20" i="8"/>
  <c r="T18" i="8"/>
  <c r="AN33" i="5"/>
  <c r="T32" i="8"/>
  <c r="T16" i="8"/>
  <c r="U24" i="8"/>
  <c r="U22" i="8"/>
  <c r="U20" i="8"/>
  <c r="T17" i="8"/>
  <c r="R105" i="8"/>
  <c r="R108" i="8" s="1"/>
  <c r="AQ85" i="6"/>
  <c r="AS90" i="6" s="1"/>
  <c r="AX90" i="6" s="1"/>
  <c r="AF58" i="8"/>
  <c r="AA69" i="2"/>
  <c r="AA67" i="2"/>
  <c r="D87" i="1"/>
  <c r="K25" i="8" s="1"/>
  <c r="D79" i="1"/>
  <c r="D81" i="1"/>
  <c r="K19" i="8" s="1"/>
  <c r="D83" i="1"/>
  <c r="K21" i="8" s="1"/>
  <c r="D85" i="1"/>
  <c r="K23" i="8" s="1"/>
  <c r="K46" i="8"/>
  <c r="K42" i="8"/>
  <c r="Y71" i="2"/>
  <c r="AN32" i="5"/>
  <c r="AN42" i="5" s="1"/>
  <c r="G56" i="5" s="1"/>
  <c r="R107" i="8"/>
  <c r="AA70" i="2"/>
  <c r="Y69" i="2"/>
  <c r="Y67" i="2"/>
  <c r="AA66" i="2"/>
  <c r="Y65" i="2"/>
  <c r="AA68" i="2"/>
  <c r="AL42" i="5"/>
  <c r="AK42" i="5"/>
  <c r="D56" i="5" s="1"/>
  <c r="AQ12" i="6"/>
  <c r="H23" i="6" s="1"/>
  <c r="AS24" i="6"/>
  <c r="I29" i="6" s="1"/>
  <c r="N33" i="1"/>
  <c r="AA20" i="1" s="1"/>
  <c r="AJ20" i="1" s="1"/>
  <c r="K17" i="8" l="1"/>
  <c r="L79" i="1"/>
  <c r="L46" i="6"/>
  <c r="J34" i="7" s="1"/>
  <c r="J42" i="7" s="1"/>
  <c r="J9" i="7" s="1"/>
  <c r="U18" i="8"/>
  <c r="T27" i="8"/>
  <c r="K36" i="8"/>
  <c r="K50" i="8"/>
  <c r="K34" i="8"/>
  <c r="K48" i="8"/>
  <c r="AT53" i="6"/>
  <c r="AA75" i="2"/>
  <c r="AI65" i="2"/>
  <c r="J89" i="1"/>
  <c r="U23" i="8"/>
  <c r="U25" i="8"/>
  <c r="U21" i="8"/>
  <c r="U19" i="8"/>
  <c r="Y70" i="2"/>
  <c r="AE68" i="2"/>
  <c r="Y68" i="2"/>
  <c r="Y66" i="2"/>
  <c r="E56" i="5"/>
  <c r="H58" i="5" s="1"/>
  <c r="I35" i="7" s="1"/>
  <c r="I43" i="7" s="1"/>
  <c r="I10" i="7" s="1"/>
  <c r="AO32" i="5"/>
  <c r="AR61" i="6"/>
  <c r="U32" i="8" l="1"/>
  <c r="N79" i="2"/>
  <c r="U17" i="8"/>
  <c r="U27" i="8" s="1"/>
  <c r="L89" i="1"/>
  <c r="Y75" i="2"/>
  <c r="AE67" i="2"/>
  <c r="AE69" i="2"/>
  <c r="AE71" i="2"/>
  <c r="AF66" i="2"/>
  <c r="AF68" i="2"/>
  <c r="AH68" i="2" s="1"/>
  <c r="AF70" i="2"/>
  <c r="AG68" i="2"/>
  <c r="AI68" i="2" s="1"/>
  <c r="AG69" i="2"/>
  <c r="AI69" i="2" s="1"/>
  <c r="AG67" i="2"/>
  <c r="AI67" i="2" s="1"/>
  <c r="AG70" i="2"/>
  <c r="AI70" i="2" s="1"/>
  <c r="AF67" i="2"/>
  <c r="AF69" i="2"/>
  <c r="AF71" i="2"/>
  <c r="AE66" i="2"/>
  <c r="AE70" i="2"/>
  <c r="AG66" i="2"/>
  <c r="AG71" i="2"/>
  <c r="AI71" i="2" s="1"/>
  <c r="AO34" i="5"/>
  <c r="AO33" i="5"/>
  <c r="AH70" i="2" l="1"/>
  <c r="AH69" i="2"/>
  <c r="AH71" i="2"/>
  <c r="AH66" i="2"/>
  <c r="M80" i="2" s="1"/>
  <c r="AH67" i="2"/>
  <c r="N88" i="2"/>
  <c r="U50" i="8" s="1"/>
  <c r="N87" i="2"/>
  <c r="U48" i="8" s="1"/>
  <c r="N86" i="2"/>
  <c r="U46" i="8" s="1"/>
  <c r="N85" i="2"/>
  <c r="U44" i="8" s="1"/>
  <c r="N84" i="2"/>
  <c r="U42" i="8" s="1"/>
  <c r="N83" i="2"/>
  <c r="U40" i="8" s="1"/>
  <c r="N82" i="2"/>
  <c r="U38" i="8" s="1"/>
  <c r="M82" i="2"/>
  <c r="T38" i="8" s="1"/>
  <c r="N81" i="2"/>
  <c r="U36" i="8" s="1"/>
  <c r="AI66" i="2"/>
  <c r="N80" i="2" s="1"/>
  <c r="U34" i="8" s="1"/>
  <c r="AG75" i="2"/>
  <c r="AE75" i="2"/>
  <c r="AF75" i="2"/>
  <c r="AO42" i="5"/>
  <c r="Y47" i="1"/>
  <c r="Y48" i="1"/>
  <c r="Y49" i="1"/>
  <c r="Y50" i="1"/>
  <c r="Y51" i="1"/>
  <c r="Y52" i="1"/>
  <c r="Y53" i="1"/>
  <c r="Y54" i="1"/>
  <c r="Y55" i="1"/>
  <c r="Y46" i="1"/>
  <c r="AA46" i="1" s="1"/>
  <c r="H32" i="7" l="1"/>
  <c r="H40" i="7" s="1"/>
  <c r="H7" i="7" s="1"/>
  <c r="M88" i="2"/>
  <c r="T50" i="8" s="1"/>
  <c r="M87" i="2"/>
  <c r="M86" i="2"/>
  <c r="T46" i="8" s="1"/>
  <c r="M85" i="2"/>
  <c r="T44" i="8" s="1"/>
  <c r="M84" i="2"/>
  <c r="T42" i="8" s="1"/>
  <c r="M83" i="2"/>
  <c r="T40" i="8" s="1"/>
  <c r="M81" i="2"/>
  <c r="T36" i="8" s="1"/>
  <c r="AH76" i="2"/>
  <c r="M90" i="2" s="1"/>
  <c r="I33" i="7" s="1"/>
  <c r="I41" i="7" s="1"/>
  <c r="I8" i="7" s="1"/>
  <c r="AI76" i="2"/>
  <c r="N90" i="2" s="1"/>
  <c r="AG15" i="1"/>
  <c r="AG13" i="1"/>
  <c r="AG11" i="1"/>
  <c r="AG9" i="1"/>
  <c r="AG16" i="1"/>
  <c r="AG14" i="1"/>
  <c r="AG12" i="1"/>
  <c r="AG10" i="1"/>
  <c r="AG8" i="1"/>
  <c r="H56" i="5"/>
  <c r="H59" i="5" s="1"/>
  <c r="J35" i="7" s="1"/>
  <c r="J43" i="7" s="1"/>
  <c r="J10" i="7" s="1"/>
  <c r="AE55" i="1"/>
  <c r="N42" i="1" s="1"/>
  <c r="AA29" i="1" s="1"/>
  <c r="AJ29" i="1" s="1"/>
  <c r="AE54" i="1"/>
  <c r="N41" i="1" s="1"/>
  <c r="AA28" i="1" s="1"/>
  <c r="AJ28" i="1" s="1"/>
  <c r="AE53" i="1"/>
  <c r="N40" i="1" s="1"/>
  <c r="AA27" i="1" s="1"/>
  <c r="AJ27" i="1" s="1"/>
  <c r="AE52" i="1"/>
  <c r="N39" i="1" s="1"/>
  <c r="AA26" i="1" s="1"/>
  <c r="AJ26" i="1" s="1"/>
  <c r="AE51" i="1"/>
  <c r="N38" i="1" s="1"/>
  <c r="AA25" i="1" s="1"/>
  <c r="AJ25" i="1" s="1"/>
  <c r="AE50" i="1"/>
  <c r="N37" i="1" s="1"/>
  <c r="AA24" i="1" s="1"/>
  <c r="AJ24" i="1" s="1"/>
  <c r="AE49" i="1"/>
  <c r="N36" i="1" s="1"/>
  <c r="AA23" i="1" s="1"/>
  <c r="AJ23" i="1" s="1"/>
  <c r="AE48" i="1"/>
  <c r="N35" i="1" s="1"/>
  <c r="AA22" i="1" s="1"/>
  <c r="AJ22" i="1" s="1"/>
  <c r="AE47" i="1"/>
  <c r="N34" i="1" s="1"/>
  <c r="AA21" i="1" s="1"/>
  <c r="AJ21" i="1" s="1"/>
  <c r="AA94" i="2"/>
  <c r="AA95" i="2"/>
  <c r="AA96" i="2"/>
  <c r="AA97" i="2"/>
  <c r="AA98" i="2"/>
  <c r="AA99" i="2"/>
  <c r="AA100" i="2"/>
  <c r="AA101" i="2"/>
  <c r="AA102" i="2"/>
  <c r="P43" i="2" s="1"/>
  <c r="AE29" i="2" s="1"/>
  <c r="AG29" i="2" s="1"/>
  <c r="AA93" i="2"/>
  <c r="U53" i="8" l="1"/>
  <c r="J33" i="7"/>
  <c r="J41" i="7" s="1"/>
  <c r="J8" i="7" s="1"/>
  <c r="I32" i="7"/>
  <c r="I40" i="7" s="1"/>
  <c r="I7" i="7" s="1"/>
  <c r="J32" i="7"/>
  <c r="J40" i="7" s="1"/>
  <c r="J7" i="7" s="1"/>
  <c r="T34" i="8"/>
  <c r="T48" i="8"/>
  <c r="T53" i="8"/>
  <c r="W48" i="1"/>
  <c r="W52" i="1"/>
  <c r="W51" i="1"/>
  <c r="W55" i="1"/>
  <c r="W54" i="1"/>
  <c r="W53" i="1"/>
  <c r="W50" i="1"/>
  <c r="W49" i="1"/>
  <c r="W47" i="1"/>
  <c r="P41" i="2"/>
  <c r="AE27" i="2" s="1"/>
  <c r="AG27" i="2" s="1"/>
  <c r="P39" i="2"/>
  <c r="AE25" i="2" s="1"/>
  <c r="AG25" i="2" s="1"/>
  <c r="P35" i="2"/>
  <c r="AE21" i="2" s="1"/>
  <c r="AG21" i="2" s="1"/>
  <c r="H12" i="7"/>
  <c r="P42" i="2"/>
  <c r="AE28" i="2" s="1"/>
  <c r="AG28" i="2" s="1"/>
  <c r="P38" i="2"/>
  <c r="AE24" i="2" s="1"/>
  <c r="AG24" i="2" s="1"/>
  <c r="P40" i="2"/>
  <c r="AE26" i="2" s="1"/>
  <c r="AG26" i="2" s="1"/>
  <c r="P37" i="2"/>
  <c r="AE23" i="2" s="1"/>
  <c r="AG23" i="2" s="1"/>
  <c r="P36" i="2"/>
  <c r="AE22" i="2" s="1"/>
  <c r="AG22" i="2" s="1"/>
  <c r="P34" i="2"/>
  <c r="AE20" i="2" s="1"/>
  <c r="AG20" i="2" s="1"/>
  <c r="AJ20" i="2" s="1"/>
  <c r="J12" i="7" l="1"/>
  <c r="AL25" i="5"/>
  <c r="AL26" i="5"/>
  <c r="AL27" i="5"/>
  <c r="AK25" i="5"/>
  <c r="AK26" i="5"/>
  <c r="AK27" i="5"/>
  <c r="AJ29" i="2" l="1"/>
  <c r="AJ23" i="2"/>
  <c r="AJ25" i="2"/>
  <c r="AJ26" i="2"/>
  <c r="AJ21" i="2"/>
  <c r="AJ24" i="2"/>
  <c r="AJ28" i="2"/>
  <c r="AJ22" i="2"/>
  <c r="AJ27" i="2"/>
  <c r="K46" i="6" l="1"/>
  <c r="I34" i="7" s="1"/>
  <c r="I42" i="7" s="1"/>
  <c r="I9" i="7" s="1"/>
  <c r="I12" i="7" s="1"/>
  <c r="T58" i="8"/>
  <c r="T89" i="8" s="1"/>
  <c r="AQ76" i="6"/>
  <c r="M58" i="8"/>
  <c r="AR53" i="6" l="1"/>
  <c r="AE7" i="1"/>
  <c r="AG7" i="1" s="1"/>
  <c r="W46" i="1" s="1"/>
</calcChain>
</file>

<file path=xl/sharedStrings.xml><?xml version="1.0" encoding="utf-8"?>
<sst xmlns="http://schemas.openxmlformats.org/spreadsheetml/2006/main" count="980" uniqueCount="371">
  <si>
    <t xml:space="preserve">Date: </t>
  </si>
  <si>
    <t>Wholesale</t>
  </si>
  <si>
    <t>Company Name</t>
  </si>
  <si>
    <t>Company Name:</t>
  </si>
  <si>
    <t>Contact Number:</t>
  </si>
  <si>
    <t>Email Address:</t>
  </si>
  <si>
    <t>Service Information</t>
  </si>
  <si>
    <t>Directory Requirements</t>
  </si>
  <si>
    <t>Business Care Plus</t>
  </si>
  <si>
    <t>Yes</t>
  </si>
  <si>
    <t>No</t>
  </si>
  <si>
    <t>Monthly Charge</t>
  </si>
  <si>
    <t>Totals</t>
  </si>
  <si>
    <t>Permanent Call Barring</t>
  </si>
  <si>
    <t>Selective Call Barring</t>
  </si>
  <si>
    <t>Incoming Call Barring</t>
  </si>
  <si>
    <t>Installation Information</t>
  </si>
  <si>
    <t>Contract Length</t>
  </si>
  <si>
    <t>Service</t>
  </si>
  <si>
    <t>Router Provided</t>
  </si>
  <si>
    <t>Formula Information</t>
  </si>
  <si>
    <t>Drop Down Menus</t>
  </si>
  <si>
    <t>1. Yes/No</t>
  </si>
  <si>
    <t>2. Services</t>
  </si>
  <si>
    <t>Teleworker Plus 20</t>
  </si>
  <si>
    <t>Teleworker Plus 50</t>
  </si>
  <si>
    <t>Bronze Plus</t>
  </si>
  <si>
    <t>Silver Plus</t>
  </si>
  <si>
    <t>3. Service Rental</t>
  </si>
  <si>
    <t>4. Router Provided</t>
  </si>
  <si>
    <t>5. Router Cost</t>
  </si>
  <si>
    <t>6. Contract Length</t>
  </si>
  <si>
    <t>1 Month</t>
  </si>
  <si>
    <t>12 Month</t>
  </si>
  <si>
    <t>Service Provided</t>
  </si>
  <si>
    <t>Monthly Rental</t>
  </si>
  <si>
    <t>Totals:</t>
  </si>
  <si>
    <t>One-Off Charge</t>
  </si>
  <si>
    <t>Contact Name:</t>
  </si>
  <si>
    <t>Yours Sincerely,</t>
  </si>
  <si>
    <t>Summary of Charges</t>
  </si>
  <si>
    <t>Contract Term</t>
  </si>
  <si>
    <t>Line Rental</t>
  </si>
  <si>
    <t>Installation Address</t>
  </si>
  <si>
    <t>Line Location (Within Site)</t>
  </si>
  <si>
    <t>Site Contact Name</t>
  </si>
  <si>
    <t>Site Contact Number</t>
  </si>
  <si>
    <t>New Router</t>
  </si>
  <si>
    <t>DSL Log-In</t>
  </si>
  <si>
    <t>DSL Password</t>
  </si>
  <si>
    <t>IP Address</t>
  </si>
  <si>
    <t/>
  </si>
  <si>
    <t>Domain Name</t>
  </si>
  <si>
    <t>2. Order Details</t>
  </si>
  <si>
    <t>Engineer Installation Required?</t>
  </si>
  <si>
    <t xml:space="preserve">ADSL Order Form </t>
  </si>
  <si>
    <t>Connection Charge</t>
  </si>
  <si>
    <t>End Customer Name</t>
  </si>
  <si>
    <t>Estimated Provide Date</t>
  </si>
  <si>
    <t>7.  IP Lines</t>
  </si>
  <si>
    <t>Single Static</t>
  </si>
  <si>
    <t>Single Dynamic</t>
  </si>
  <si>
    <t>Multiple Static *</t>
  </si>
  <si>
    <t>Multiple Dynamic</t>
  </si>
  <si>
    <t>8. Engineer Charges</t>
  </si>
  <si>
    <t>9.  Domains Available</t>
  </si>
  <si>
    <t>.co.uk &amp; .com</t>
  </si>
  <si>
    <t>.co.uk</t>
  </si>
  <si>
    <t>10. Domain Charges</t>
  </si>
  <si>
    <t>11. Connection Charge</t>
  </si>
  <si>
    <t>Router Required</t>
  </si>
  <si>
    <t>Type</t>
  </si>
  <si>
    <t>Special Access Arrangements</t>
  </si>
  <si>
    <t>Quantity</t>
  </si>
  <si>
    <t>Name to Appear As</t>
  </si>
  <si>
    <t>Address to Appear As</t>
  </si>
  <si>
    <t>Directory Requirements (Leave Blank if Not Required)</t>
  </si>
  <si>
    <t>INCOMING</t>
  </si>
  <si>
    <t>OUTGOING</t>
  </si>
  <si>
    <t>Incoming Call Barring - All incoming calls are barred permanently.</t>
  </si>
  <si>
    <t>Required Start Date</t>
  </si>
  <si>
    <t>Please Select (Drop Down Table)</t>
  </si>
  <si>
    <t>Router Delivery Address</t>
  </si>
  <si>
    <t xml:space="preserve">Analogue Order Form </t>
  </si>
  <si>
    <t>Site Contact Email Address</t>
  </si>
  <si>
    <t>Number of Circuits Required</t>
  </si>
  <si>
    <t>Circuit Presentation</t>
  </si>
  <si>
    <t>Single or Multi Circuits</t>
  </si>
  <si>
    <t>Number of digits to be sent</t>
  </si>
  <si>
    <t>DDI Required 
(per 10 numbers)</t>
  </si>
  <si>
    <t>PIN Number:</t>
  </si>
  <si>
    <t>Operator Service (Except 999/151)</t>
  </si>
  <si>
    <t>Local Calls
(Excluding Premium)</t>
  </si>
  <si>
    <t>National Calls
(Excluding Premium)</t>
  </si>
  <si>
    <t>International Calls
(Excluding Premium)</t>
  </si>
  <si>
    <t>KC Services 
(i.e. Star/ X Services)</t>
  </si>
  <si>
    <t>Information &amp; Entertainment
(Premium Rate)</t>
  </si>
  <si>
    <t>Adult &amp; Chat Lines
(Premium Rate)</t>
  </si>
  <si>
    <t>All listed leaving only 999 &amp; 151</t>
  </si>
  <si>
    <t>Outgoing Call Categories to be Barred</t>
  </si>
  <si>
    <t>Order</t>
  </si>
  <si>
    <t>3.  Addtional Services Required</t>
  </si>
  <si>
    <t xml:space="preserve">Call Barring </t>
  </si>
  <si>
    <t>Outgoing Call Barring
(Explaination Below)</t>
  </si>
  <si>
    <t>Pre-Arranged Call Barring</t>
  </si>
  <si>
    <t>PIN Number</t>
  </si>
  <si>
    <t>Service Add - Ons</t>
  </si>
  <si>
    <t xml:space="preserve">You will receive any equipment that you have ordered from us, prior to the service switchover date. If you have any queries regarding your order, please call us on 01482 605052. We are open Monday - Friday, 8.30am - 5.00pm. </t>
  </si>
  <si>
    <t>Domain Monthly Rental</t>
  </si>
  <si>
    <t>Router Charge 
(Inc. £4.25 delivery charge)</t>
  </si>
  <si>
    <t>Summary of Costs</t>
  </si>
  <si>
    <t>ISDN2</t>
  </si>
  <si>
    <t>Location (Within Site)</t>
  </si>
  <si>
    <t>Signalling Required (DASS2, ISDN30e)</t>
  </si>
  <si>
    <t>Is circuit to be Rack or Wall Mounted</t>
  </si>
  <si>
    <t>4.  Confirmation of Costings</t>
  </si>
  <si>
    <t>Order Summary</t>
  </si>
  <si>
    <t>Order Type</t>
  </si>
  <si>
    <t>One Off Charge</t>
  </si>
  <si>
    <t>Print Name</t>
  </si>
  <si>
    <t>Signature</t>
  </si>
  <si>
    <t>Position</t>
  </si>
  <si>
    <t>Date</t>
  </si>
  <si>
    <t>Analogue</t>
  </si>
  <si>
    <t>ADSL</t>
  </si>
  <si>
    <t>4. Confirmation of Costs</t>
  </si>
  <si>
    <t>Service Add-Ons</t>
  </si>
  <si>
    <t>Call Barring Connection</t>
  </si>
  <si>
    <t xml:space="preserve">         &lt;------ adds to connection charge</t>
  </si>
  <si>
    <t>Call Barring Monthly Rental</t>
  </si>
  <si>
    <t>Call Barring Connection Charge</t>
  </si>
  <si>
    <t>Confirmation of your order can be found below:</t>
  </si>
  <si>
    <t>-</t>
  </si>
  <si>
    <t>Telephone Number for Service</t>
  </si>
  <si>
    <t>Engineer Installation Charge</t>
  </si>
  <si>
    <t>Engineer Install</t>
  </si>
  <si>
    <t>Post Code</t>
  </si>
  <si>
    <t>Postcode</t>
  </si>
  <si>
    <t>Number of Channels Provided</t>
  </si>
  <si>
    <t>Point to Point</t>
  </si>
  <si>
    <t>Point to Multipoint</t>
  </si>
  <si>
    <t>Single</t>
  </si>
  <si>
    <t>Multi</t>
  </si>
  <si>
    <t>may</t>
  </si>
  <si>
    <t>DDI Conenction Fee</t>
  </si>
  <si>
    <t>DDI Rental</t>
  </si>
  <si>
    <t>DDI Management Fee</t>
  </si>
  <si>
    <t>Call Barring Rental</t>
  </si>
  <si>
    <t>Business 
Care Plus</t>
  </si>
  <si>
    <t>DASS2</t>
  </si>
  <si>
    <t>ISDN30e</t>
  </si>
  <si>
    <t>Rack Mounted</t>
  </si>
  <si>
    <t>Wall Mounted</t>
  </si>
  <si>
    <t>3 Months</t>
  </si>
  <si>
    <t>Call Barring Connection Chagre</t>
  </si>
  <si>
    <t>Call Barring 
Monthly Rental</t>
  </si>
  <si>
    <t>DDI Allowed Free</t>
  </si>
  <si>
    <t>DDI Required</t>
  </si>
  <si>
    <t>Different</t>
  </si>
  <si>
    <t>Add Connection</t>
  </si>
  <si>
    <t>Add. Rental</t>
  </si>
  <si>
    <t>1-10 (per channel)</t>
  </si>
  <si>
    <t>11 and above (per channel)</t>
  </si>
  <si>
    <t>Circuits above 11</t>
  </si>
  <si>
    <t>Cost</t>
  </si>
  <si>
    <t>Engineer Install Date</t>
  </si>
  <si>
    <t>Engineer Install Time</t>
  </si>
  <si>
    <t>Engineer Installation Date</t>
  </si>
  <si>
    <t>Engineer Installation Time</t>
  </si>
  <si>
    <t>Analogue Service Information</t>
  </si>
  <si>
    <t>PBX</t>
  </si>
  <si>
    <t>ISDN2 Service Information</t>
  </si>
  <si>
    <t>ISDN30 Service Information</t>
  </si>
  <si>
    <t>Customer Name</t>
  </si>
  <si>
    <t>ADSL Service Information</t>
  </si>
  <si>
    <t>ADSL Username</t>
  </si>
  <si>
    <t>ADSL Password</t>
  </si>
  <si>
    <t>The Business Team</t>
  </si>
  <si>
    <t>DDI 
Conenction Fee</t>
  </si>
  <si>
    <t xml:space="preserve">Thank you for placing your order with KC. </t>
  </si>
  <si>
    <t>Order 1</t>
  </si>
  <si>
    <t>Order 2</t>
  </si>
  <si>
    <t>Order 3</t>
  </si>
  <si>
    <t>Order 4</t>
  </si>
  <si>
    <t>Order 5</t>
  </si>
  <si>
    <t>Order 6</t>
  </si>
  <si>
    <t>Order 7</t>
  </si>
  <si>
    <t>Order 8</t>
  </si>
  <si>
    <t>Order 9</t>
  </si>
  <si>
    <t>Order 10</t>
  </si>
  <si>
    <t xml:space="preserve">No PIN Required    </t>
  </si>
  <si>
    <t xml:space="preserve">Enter PIN here        </t>
  </si>
  <si>
    <t xml:space="preserve">-                     </t>
  </si>
  <si>
    <t>ISDN2 Order Form</t>
  </si>
  <si>
    <t>SLA</t>
  </si>
  <si>
    <t>Incoming</t>
  </si>
  <si>
    <t>Outgoing</t>
  </si>
  <si>
    <t>Additional Information</t>
  </si>
  <si>
    <t>Enquiry Number</t>
  </si>
  <si>
    <t>Confirmation of Service Installation Date &amp; Costs</t>
  </si>
  <si>
    <t>Total DDI Required</t>
  </si>
  <si>
    <t>None Required</t>
  </si>
  <si>
    <t>No Router Required</t>
  </si>
  <si>
    <t>KC Billing References</t>
  </si>
  <si>
    <t>CID:</t>
  </si>
  <si>
    <t>Summary:</t>
  </si>
  <si>
    <t>Rental Run Group:</t>
  </si>
  <si>
    <t>Number of Channels Required
(mimimum 6)</t>
  </si>
  <si>
    <t>Domain 
Monthly Rental</t>
  </si>
  <si>
    <t>Out</t>
  </si>
  <si>
    <t>In</t>
  </si>
  <si>
    <t>Total</t>
  </si>
  <si>
    <t xml:space="preserve">No PIN Required </t>
  </si>
  <si>
    <t xml:space="preserve">Enter PIN here   </t>
  </si>
  <si>
    <t xml:space="preserve">-              </t>
  </si>
  <si>
    <t>Order Status</t>
  </si>
  <si>
    <t>Clean</t>
  </si>
  <si>
    <t>Rejected</t>
  </si>
  <si>
    <t>Value Add</t>
  </si>
  <si>
    <t>Formulas</t>
  </si>
  <si>
    <t>Drop-down Tables</t>
  </si>
  <si>
    <t>Conditional Formatting</t>
  </si>
  <si>
    <t>Categorising by Order Type</t>
  </si>
  <si>
    <t>WITH BLANKS</t>
  </si>
  <si>
    <t>WITHOUT BLANKS (1)</t>
  </si>
  <si>
    <t>Calculating SLA</t>
  </si>
  <si>
    <t>Calculating Additional Costs</t>
  </si>
  <si>
    <t>Caclulating Call Barring</t>
  </si>
  <si>
    <t>ISDN2 Number Vlookup</t>
  </si>
  <si>
    <t>1a</t>
  </si>
  <si>
    <t>10a</t>
  </si>
  <si>
    <t>7a</t>
  </si>
  <si>
    <t>2a</t>
  </si>
  <si>
    <t>8a</t>
  </si>
  <si>
    <t>3a</t>
  </si>
  <si>
    <t>9a</t>
  </si>
  <si>
    <t>4a</t>
  </si>
  <si>
    <t>5a</t>
  </si>
  <si>
    <t>6a</t>
  </si>
  <si>
    <t>Order Status Drop Down</t>
  </si>
  <si>
    <t>SLA Calculation</t>
  </si>
  <si>
    <t>Calculating Costs</t>
  </si>
  <si>
    <t>Service Live Date</t>
  </si>
  <si>
    <t>Outgoing Call Barring Categories</t>
  </si>
  <si>
    <t>Directory Requirements 
(Leave Blank if Not Required)</t>
  </si>
  <si>
    <t>Value-Added Services</t>
  </si>
  <si>
    <t>DDI Required (per 10 numbers)</t>
  </si>
  <si>
    <t>Operator Service 
(Except 999/151)</t>
  </si>
  <si>
    <t>Order Number</t>
  </si>
  <si>
    <t>Additional Information / Reason for Rejection</t>
  </si>
  <si>
    <t>If tab deleted</t>
  </si>
  <si>
    <t>Notification of Rejected Orders</t>
  </si>
  <si>
    <t xml:space="preserve">If you have any queries regarding your order, please call us on 01482 605052. We are open Monday - Friday, 8.30am - 5.00pm. </t>
  </si>
  <si>
    <t>Router Charge 
(Inc. delivery charge)</t>
  </si>
  <si>
    <t>Please email the completed form to wholesalepartners@kcom.com</t>
  </si>
  <si>
    <t xml:space="preserve"> </t>
  </si>
  <si>
    <t>1.  Communications Provider</t>
  </si>
  <si>
    <t>Wholesale KLR</t>
  </si>
  <si>
    <t>Service Level</t>
  </si>
  <si>
    <t>Service Information - To Be Completed by Kcom</t>
  </si>
  <si>
    <t>Site Specific additional Information / Special Access Arrangements</t>
  </si>
  <si>
    <t>CP Call Tariff:</t>
  </si>
  <si>
    <t>CP Calls Tariff</t>
  </si>
  <si>
    <t>Additional Service Charges</t>
  </si>
  <si>
    <t>Caller Display</t>
  </si>
  <si>
    <t>Reject witheld number</t>
  </si>
  <si>
    <t>Withhold CLI (Withhold your number)</t>
  </si>
  <si>
    <t>Call Waiting</t>
  </si>
  <si>
    <t>Conference Call (3 Way)</t>
  </si>
  <si>
    <t>Reminder Calls</t>
  </si>
  <si>
    <t>Your Call</t>
  </si>
  <si>
    <t>Line Type</t>
  </si>
  <si>
    <t xml:space="preserve">SLA 1 </t>
  </si>
  <si>
    <t>(Fix by end of second working day)</t>
  </si>
  <si>
    <t xml:space="preserve">SLA 2 </t>
  </si>
  <si>
    <t xml:space="preserve">SLA 3 </t>
  </si>
  <si>
    <t>(Business Care Plus (5 Hour fix around the clock)</t>
  </si>
  <si>
    <t>ISDN30e (per channel, minimum of 6 channels)</t>
  </si>
  <si>
    <t>Additional Services</t>
  </si>
  <si>
    <t>CP Tariff 1</t>
  </si>
  <si>
    <t>CP Tariff 2</t>
  </si>
  <si>
    <t>CP Tariff 3</t>
  </si>
  <si>
    <t>Call Tariff 1</t>
  </si>
  <si>
    <t>Call Tariff 2</t>
  </si>
  <si>
    <t>Call Tariff 3</t>
  </si>
  <si>
    <t>Single or PBX / Multiline</t>
  </si>
  <si>
    <t>Ex Directory Rental</t>
  </si>
  <si>
    <t>Charges</t>
  </si>
  <si>
    <t>Caller Display (CLIP)</t>
  </si>
  <si>
    <t>Reject witheld number (CLIR)</t>
  </si>
  <si>
    <t xml:space="preserve">Call Barring Monthly Rental
</t>
  </si>
  <si>
    <t>Multiple Subscriber Numbering (MSN)
Per 2 or 10 Number Group</t>
  </si>
  <si>
    <t>MSN</t>
  </si>
  <si>
    <t>Per 2 Number Group</t>
  </si>
  <si>
    <t>Per 10 Number Group</t>
  </si>
  <si>
    <t>Connection</t>
  </si>
  <si>
    <t>Rental PM</t>
  </si>
  <si>
    <t>Multiple Subscriber Numbering (MSN) Rental</t>
  </si>
  <si>
    <t>MSN Connection</t>
  </si>
  <si>
    <t>Rental Total</t>
  </si>
  <si>
    <t>Qty of ISDN 2's Required (2 channels per ISDN 2)</t>
  </si>
  <si>
    <t>Total number of Channels</t>
  </si>
  <si>
    <t>MSN Rental</t>
  </si>
  <si>
    <t>MSN connection</t>
  </si>
  <si>
    <t>Barr Conn</t>
  </si>
  <si>
    <t>Barr Rental</t>
  </si>
  <si>
    <t>First 6 Circuits</t>
  </si>
  <si>
    <t>Plus 6, less 11</t>
  </si>
  <si>
    <t>1 to 6</t>
  </si>
  <si>
    <t>7 to 10</t>
  </si>
  <si>
    <t xml:space="preserve">11 plus </t>
  </si>
  <si>
    <t>Call Forwarding</t>
  </si>
  <si>
    <t>Unconditional CFU</t>
  </si>
  <si>
    <t>On Busy  CFB</t>
  </si>
  <si>
    <t>No Reply CFNR</t>
  </si>
  <si>
    <t>Call Forwarding
(Admin. Controlled only)</t>
  </si>
  <si>
    <t>Call Forwarding Connection Charge</t>
  </si>
  <si>
    <t>Calling Line Identification Presentation CLIP</t>
  </si>
  <si>
    <t>Calling Line Identification Restriction CLIR</t>
  </si>
  <si>
    <t>Connected Line Identification Presentation COLP</t>
  </si>
  <si>
    <t>Connected Line Identification Restriction  COLR</t>
  </si>
  <si>
    <t>CLIP, CLIR, CLOP &amp; COLR</t>
  </si>
  <si>
    <t>CLIP</t>
  </si>
  <si>
    <t>CLIR</t>
  </si>
  <si>
    <t>CLOP</t>
  </si>
  <si>
    <t>COLR</t>
  </si>
  <si>
    <t>CLIP, CLIR, CLOP &amp; COLR Rental</t>
  </si>
  <si>
    <t>Call Barring</t>
  </si>
  <si>
    <t>Total Conn</t>
  </si>
  <si>
    <t>Total Rental</t>
  </si>
  <si>
    <t>Connected Line ID Presentation (COLP)</t>
  </si>
  <si>
    <t>Connected Line ID Restriction (COLR)</t>
  </si>
  <si>
    <t>CLIP,CLOP Etc</t>
  </si>
  <si>
    <t xml:space="preserve">     Wholesale KLR</t>
  </si>
  <si>
    <t xml:space="preserve">                         Please email the completed form to wholesalepartners@kcom.com</t>
  </si>
  <si>
    <t xml:space="preserve">ISDN30 Order Form </t>
  </si>
  <si>
    <t>ISDN30 Exchange Lines</t>
  </si>
  <si>
    <t>ISDN2 Exchange Lines</t>
  </si>
  <si>
    <t>Analogue Exchange Lines</t>
  </si>
  <si>
    <t>Connection Charges</t>
  </si>
  <si>
    <t>Monthly Charges</t>
  </si>
  <si>
    <t>KCOM Billing References</t>
  </si>
  <si>
    <t>End User Name</t>
  </si>
  <si>
    <t>End User Installation Information</t>
  </si>
  <si>
    <t>Proposed Start Date</t>
  </si>
  <si>
    <t>Outgoing Call Barring
(Explanation Below)</t>
  </si>
  <si>
    <t>KCOM Services 
(i.e. Star/ X Services)</t>
  </si>
  <si>
    <t>Permanent Call Barring - Outgoing calls to the categories selected are permanently barred.</t>
  </si>
  <si>
    <t>Pre-Arranged Call Barring - Barring on outgoing calls to the categories selected is activated and deactivated with a PIN number.</t>
  </si>
  <si>
    <t>Call Barring Monthly Rental Charge</t>
  </si>
  <si>
    <t>Service Level Rental Charge</t>
  </si>
  <si>
    <t>Monthly Rental Charge</t>
  </si>
  <si>
    <t xml:space="preserve">Pre-Arranged Call Barring - Barring on outgoing calls to the categories selected is activated and deactivated with a PIN number.
</t>
  </si>
  <si>
    <t>DDI Management Charge</t>
  </si>
  <si>
    <t>DDI Conenction Charge</t>
  </si>
  <si>
    <t>Circuit Location 
(Within End User Site)</t>
  </si>
  <si>
    <t>Withhold CLI (Withhold End User number) CLIR</t>
  </si>
  <si>
    <t>This Order is subject to the terms and conditions set out in the Reference Offer For The provision of KCOM Line Rental.</t>
  </si>
  <si>
    <t>Selective Call Barring - Full and constant control of the catgeories to be barred using a PIN number.</t>
  </si>
  <si>
    <t>Service Information - To Be Completed by KCOM</t>
  </si>
  <si>
    <t>End User name</t>
  </si>
  <si>
    <t>Selective Call Barring - Full and constant control of the categories to be barred using a PIN number.</t>
  </si>
  <si>
    <t>Withhold CLI (Withhold End User number)</t>
  </si>
  <si>
    <t>Location (Within End User Site)</t>
  </si>
  <si>
    <t xml:space="preserve">   Permanent Call Barring - Outgoing calls to the categories chosen below are permanently barred.</t>
  </si>
  <si>
    <t>End User Address</t>
  </si>
  <si>
    <t>Ex-Directory (Monthly Rental Charge per phone number)</t>
  </si>
  <si>
    <t>Ex-Directory (per Exchange Line)</t>
  </si>
  <si>
    <t>Ex-Directory (Monthly Rental Charge)</t>
  </si>
  <si>
    <t>New Provide Requests - v2.0</t>
  </si>
  <si>
    <t xml:space="preserve">KCOM Group Limited. Registered office: 37 Carr Lane Hull HU1 3RE – Registered in England and Wales No. 2150618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</si>
</sst>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0;\-0;;@"/>
    <numFmt numFmtId="166" formatCode="[$-F800]dddd\,\ mmmm\ dd\,\ yyyy"/>
    <numFmt numFmtId="167" formatCode="[$-F400]h:mm:ss\ AM/PM"/>
  </numFmts>
  <fonts count="63" x14ac:knownFonts="1">
    <font>
      <sz val="11"/>
      <color theme="1"/>
      <name val="Calibri"/>
      <family val="2"/>
      <scheme val="minor"/>
    </font>
    <font>
      <sz val="11"/>
      <color theme="1"/>
      <name val="Trebuchet MS"/>
      <family val="2"/>
    </font>
    <font>
      <b/>
      <sz val="9"/>
      <color theme="5"/>
      <name val="Trebuchet MS"/>
      <family val="2"/>
    </font>
    <font>
      <sz val="9.5"/>
      <color theme="1"/>
      <name val="Trebuchet MS"/>
      <family val="2"/>
    </font>
    <font>
      <sz val="32"/>
      <color theme="1"/>
      <name val="Trebuchet MS"/>
      <family val="2"/>
    </font>
    <font>
      <sz val="10.5"/>
      <color theme="1"/>
      <name val="Trebuchet MS"/>
      <family val="2"/>
    </font>
    <font>
      <sz val="10"/>
      <name val="Arial"/>
      <family val="2"/>
    </font>
    <font>
      <b/>
      <sz val="10.5"/>
      <color theme="6"/>
      <name val="Trebuchet MS"/>
      <family val="2"/>
    </font>
    <font>
      <b/>
      <u/>
      <sz val="11"/>
      <color theme="1"/>
      <name val="Trebuchet MS"/>
      <family val="2"/>
    </font>
    <font>
      <sz val="9"/>
      <color theme="1"/>
      <name val="Trebuchet MS"/>
      <family val="2"/>
    </font>
    <font>
      <sz val="9"/>
      <name val="Trebuchet MS"/>
      <family val="2"/>
    </font>
    <font>
      <sz val="10.5"/>
      <color theme="0"/>
      <name val="Trebuchet MS"/>
      <family val="2"/>
    </font>
    <font>
      <sz val="8"/>
      <color theme="1"/>
      <name val="Trebuchet MS"/>
      <family val="2"/>
    </font>
    <font>
      <sz val="8"/>
      <color theme="0"/>
      <name val="Trebuchet MS"/>
      <family val="2"/>
    </font>
    <font>
      <sz val="9"/>
      <color theme="6"/>
      <name val="Trebuchet MS"/>
      <family val="2"/>
    </font>
    <font>
      <b/>
      <sz val="9"/>
      <color theme="6"/>
      <name val="Trebuchet MS"/>
      <family val="2"/>
    </font>
    <font>
      <sz val="9"/>
      <color theme="0"/>
      <name val="Trebuchet MS"/>
      <family val="2"/>
    </font>
    <font>
      <sz val="10"/>
      <color theme="1"/>
      <name val="Trebuchet MS"/>
      <family val="2"/>
    </font>
    <font>
      <sz val="10"/>
      <color theme="0"/>
      <name val="Trebuchet MS"/>
      <family val="2"/>
    </font>
    <font>
      <b/>
      <u/>
      <sz val="10"/>
      <color theme="1"/>
      <name val="Trebuchet MS"/>
      <family val="2"/>
    </font>
    <font>
      <b/>
      <sz val="9"/>
      <color theme="0"/>
      <name val="Trebuchet MS"/>
      <family val="2"/>
    </font>
    <font>
      <b/>
      <sz val="10"/>
      <color theme="0"/>
      <name val="Trebuchet MS"/>
      <family val="2"/>
    </font>
    <font>
      <sz val="8"/>
      <color theme="6"/>
      <name val="Trebuchet MS"/>
      <family val="2"/>
    </font>
    <font>
      <b/>
      <sz val="8"/>
      <color theme="6"/>
      <name val="Trebuchet MS"/>
      <family val="2"/>
    </font>
    <font>
      <sz val="10"/>
      <color theme="1"/>
      <name val="Calibri"/>
      <family val="2"/>
      <scheme val="minor"/>
    </font>
    <font>
      <b/>
      <sz val="10"/>
      <color theme="6"/>
      <name val="Trebuchet MS"/>
      <family val="2"/>
    </font>
    <font>
      <b/>
      <sz val="11"/>
      <color theme="1"/>
      <name val="Trebuchet MS"/>
      <family val="2"/>
    </font>
    <font>
      <sz val="9"/>
      <color theme="1"/>
      <name val="Calibri"/>
      <family val="2"/>
      <scheme val="minor"/>
    </font>
    <font>
      <sz val="10"/>
      <name val="Calibri"/>
      <family val="2"/>
      <scheme val="minor"/>
    </font>
    <font>
      <b/>
      <sz val="10"/>
      <color theme="1"/>
      <name val="Calibri"/>
      <family val="2"/>
      <scheme val="minor"/>
    </font>
    <font>
      <sz val="11"/>
      <name val="Calibri"/>
      <family val="2"/>
      <scheme val="minor"/>
    </font>
    <font>
      <b/>
      <sz val="9"/>
      <name val="Trebuchet MS"/>
      <family val="2"/>
    </font>
    <font>
      <sz val="11"/>
      <color theme="1"/>
      <name val="Calibri"/>
      <family val="2"/>
      <scheme val="minor"/>
    </font>
    <font>
      <b/>
      <sz val="12"/>
      <color theme="0"/>
      <name val="Trebuchet MS"/>
      <family val="2"/>
    </font>
    <font>
      <b/>
      <sz val="10"/>
      <color theme="3"/>
      <name val="Trebuchet MS"/>
      <family val="2"/>
    </font>
    <font>
      <b/>
      <sz val="10"/>
      <color theme="1"/>
      <name val="Trebuchet MS"/>
      <family val="2"/>
    </font>
    <font>
      <sz val="10"/>
      <color theme="6"/>
      <name val="Trebuchet MS"/>
      <family val="2"/>
    </font>
    <font>
      <sz val="10"/>
      <name val="Trebuchet MS"/>
      <family val="2"/>
    </font>
    <font>
      <sz val="10"/>
      <color rgb="FF807F83"/>
      <name val="Trebuchet MS"/>
      <family val="2"/>
    </font>
    <font>
      <i/>
      <sz val="10"/>
      <name val="Trebuchet MS"/>
      <family val="2"/>
    </font>
    <font>
      <u/>
      <sz val="11"/>
      <color theme="10"/>
      <name val="Calibri"/>
      <family val="2"/>
    </font>
    <font>
      <b/>
      <sz val="10.5"/>
      <color theme="0"/>
      <name val="Trebuchet MS"/>
      <family val="2"/>
    </font>
    <font>
      <sz val="9"/>
      <color theme="0"/>
      <name val="Calibri"/>
      <family val="2"/>
      <scheme val="minor"/>
    </font>
    <font>
      <sz val="8"/>
      <name val="Trebuchet MS"/>
      <family val="2"/>
    </font>
    <font>
      <sz val="9.5"/>
      <name val="Trebuchet MS"/>
      <family val="2"/>
    </font>
    <font>
      <sz val="9"/>
      <name val="Calibri"/>
      <family val="2"/>
      <scheme val="minor"/>
    </font>
    <font>
      <sz val="10"/>
      <color theme="0"/>
      <name val="Calibri"/>
      <family val="2"/>
      <scheme val="minor"/>
    </font>
    <font>
      <sz val="32"/>
      <color theme="1"/>
      <name val="Calibri"/>
      <family val="2"/>
      <scheme val="minor"/>
    </font>
    <font>
      <sz val="14"/>
      <color theme="0"/>
      <name val="Calibri"/>
      <family val="2"/>
      <scheme val="minor"/>
    </font>
    <font>
      <sz val="11"/>
      <color theme="0"/>
      <name val="Trebuchet MS"/>
      <family val="2"/>
    </font>
    <font>
      <b/>
      <sz val="14"/>
      <color theme="0"/>
      <name val="Trebuchet MS"/>
      <family val="2"/>
    </font>
    <font>
      <b/>
      <sz val="11"/>
      <color theme="0"/>
      <name val="Trebuchet MS"/>
      <family val="2"/>
    </font>
    <font>
      <sz val="11"/>
      <name val="Trebuchet MS"/>
      <family val="2"/>
    </font>
    <font>
      <u/>
      <sz val="11"/>
      <color theme="10"/>
      <name val="Trebuchet MS"/>
      <family val="2"/>
    </font>
    <font>
      <b/>
      <sz val="11"/>
      <color theme="6"/>
      <name val="Trebuchet MS"/>
      <family val="2"/>
    </font>
    <font>
      <b/>
      <sz val="11"/>
      <name val="Trebuchet MS"/>
      <family val="2"/>
    </font>
    <font>
      <sz val="11"/>
      <color theme="6"/>
      <name val="Trebuchet MS"/>
      <family val="2"/>
    </font>
    <font>
      <sz val="11"/>
      <color theme="0"/>
      <name val="Calibri"/>
      <family val="2"/>
      <scheme val="minor"/>
    </font>
    <font>
      <sz val="9.5"/>
      <color theme="0"/>
      <name val="Trebuchet MS"/>
      <family val="2"/>
    </font>
    <font>
      <sz val="11"/>
      <color theme="3" tint="0.79998168889431442"/>
      <name val="Trebuchet MS"/>
      <family val="2"/>
    </font>
    <font>
      <sz val="11"/>
      <color rgb="FF6E6259"/>
      <name val="Calibri"/>
      <family val="2"/>
      <scheme val="minor"/>
    </font>
    <font>
      <sz val="10.5"/>
      <name val="Trebuchet MS"/>
      <family val="2"/>
    </font>
    <font>
      <sz val="11"/>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3"/>
        <bgColor indexed="64"/>
      </patternFill>
    </fill>
    <fill>
      <patternFill patternType="solid">
        <fgColor theme="6"/>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bgColor indexed="64"/>
      </patternFill>
    </fill>
    <fill>
      <patternFill patternType="solid">
        <fgColor theme="5"/>
        <bgColor indexed="64"/>
      </patternFill>
    </fill>
    <fill>
      <patternFill patternType="solid">
        <fgColor theme="1"/>
        <bgColor indexed="64"/>
      </patternFill>
    </fill>
    <fill>
      <patternFill patternType="solid">
        <fgColor rgb="FFF5F1F0"/>
        <bgColor indexed="64"/>
      </patternFill>
    </fill>
  </fills>
  <borders count="58">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right/>
      <top style="double">
        <color auto="1"/>
      </top>
      <bottom/>
      <diagonal/>
    </border>
    <border>
      <left style="double">
        <color auto="1"/>
      </left>
      <right/>
      <top/>
      <bottom/>
      <diagonal/>
    </border>
    <border>
      <left/>
      <right style="double">
        <color auto="1"/>
      </right>
      <top style="double">
        <color auto="1"/>
      </top>
      <bottom/>
      <diagonal/>
    </border>
    <border>
      <left/>
      <right style="double">
        <color auto="1"/>
      </right>
      <top/>
      <bottom/>
      <diagonal/>
    </border>
    <border>
      <left style="thin">
        <color auto="1"/>
      </left>
      <right style="thin">
        <color auto="1"/>
      </right>
      <top/>
      <bottom style="thin">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style="double">
        <color auto="1"/>
      </top>
      <bottom/>
      <diagonal/>
    </border>
    <border>
      <left/>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theme="3"/>
      </left>
      <right/>
      <top style="thin">
        <color theme="3"/>
      </top>
      <bottom style="thin">
        <color theme="3"/>
      </bottom>
      <diagonal/>
    </border>
    <border>
      <left/>
      <right/>
      <top style="thin">
        <color theme="3"/>
      </top>
      <bottom style="thin">
        <color theme="3"/>
      </bottom>
      <diagonal/>
    </border>
    <border>
      <left style="thin">
        <color theme="3"/>
      </left>
      <right style="thin">
        <color theme="3"/>
      </right>
      <top style="thin">
        <color theme="3"/>
      </top>
      <bottom style="thin">
        <color theme="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3" tint="0.79998168889431442"/>
      </left>
      <right style="thin">
        <color auto="1"/>
      </right>
      <top style="thin">
        <color auto="1"/>
      </top>
      <bottom style="thin">
        <color auto="1"/>
      </bottom>
      <diagonal/>
    </border>
    <border>
      <left style="thin">
        <color theme="3" tint="0.79998168889431442"/>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style="thin">
        <color theme="3" tint="0.79998168889431442"/>
      </left>
      <right/>
      <top style="thin">
        <color theme="3" tint="0.79998168889431442"/>
      </top>
      <bottom style="thin">
        <color theme="3" tint="0.79998168889431442"/>
      </bottom>
      <diagonal/>
    </border>
    <border>
      <left/>
      <right style="thin">
        <color theme="3" tint="0.79998168889431442"/>
      </right>
      <top style="thin">
        <color theme="3" tint="0.79998168889431442"/>
      </top>
      <bottom style="thin">
        <color theme="3" tint="0.79998168889431442"/>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3" tint="0.79998168889431442"/>
      </left>
      <right style="thin">
        <color theme="3" tint="0.79995117038483843"/>
      </right>
      <top style="thin">
        <color theme="3" tint="0.79998168889431442"/>
      </top>
      <bottom style="thin">
        <color theme="3" tint="0.79998168889431442"/>
      </bottom>
      <diagonal/>
    </border>
    <border>
      <left style="thin">
        <color theme="3" tint="0.79998168889431442"/>
      </left>
      <right style="thin">
        <color theme="3" tint="0.79995117038483843"/>
      </right>
      <top style="thin">
        <color theme="3" tint="0.79995117038483843"/>
      </top>
      <bottom style="thin">
        <color theme="3" tint="0.79995117038483843"/>
      </bottom>
      <diagonal/>
    </border>
    <border>
      <left style="thin">
        <color theme="3" tint="0.79995117038483843"/>
      </left>
      <right style="thin">
        <color theme="3" tint="0.79995117038483843"/>
      </right>
      <top style="thin">
        <color theme="3" tint="0.79995117038483843"/>
      </top>
      <bottom style="thin">
        <color theme="3" tint="0.79995117038483843"/>
      </bottom>
      <diagonal/>
    </border>
    <border>
      <left style="thin">
        <color theme="3" tint="0.79995117038483843"/>
      </left>
      <right style="thin">
        <color auto="1"/>
      </right>
      <top style="thin">
        <color theme="3" tint="0.79995117038483843"/>
      </top>
      <bottom style="thin">
        <color theme="3" tint="0.79995117038483843"/>
      </bottom>
      <diagonal/>
    </border>
    <border>
      <left style="thin">
        <color theme="3" tint="0.79995117038483843"/>
      </left>
      <right style="thin">
        <color theme="3" tint="0.79992065187536243"/>
      </right>
      <top style="thin">
        <color theme="3" tint="0.79998168889431442"/>
      </top>
      <bottom style="thin">
        <color theme="3" tint="0.79998168889431442"/>
      </bottom>
      <diagonal/>
    </border>
    <border>
      <left style="thin">
        <color theme="3" tint="0.79998168889431442"/>
      </left>
      <right style="thin">
        <color auto="1"/>
      </right>
      <top/>
      <bottom style="thin">
        <color auto="1"/>
      </bottom>
      <diagonal/>
    </border>
    <border>
      <left style="thin">
        <color theme="3" tint="0.79998168889431442"/>
      </left>
      <right/>
      <top style="thin">
        <color theme="3" tint="0.79995117038483843"/>
      </top>
      <bottom style="thin">
        <color theme="3" tint="0.79995117038483843"/>
      </bottom>
      <diagonal/>
    </border>
    <border>
      <left/>
      <right/>
      <top style="thin">
        <color theme="3" tint="0.79995117038483843"/>
      </top>
      <bottom style="thin">
        <color theme="3" tint="0.79995117038483843"/>
      </bottom>
      <diagonal/>
    </border>
    <border>
      <left/>
      <right style="thin">
        <color theme="3" tint="0.79998168889431442"/>
      </right>
      <top style="thin">
        <color theme="3" tint="0.79995117038483843"/>
      </top>
      <bottom style="thin">
        <color theme="3" tint="0.79995117038483843"/>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6">
    <xf numFmtId="0" fontId="0" fillId="0" borderId="0"/>
    <xf numFmtId="0" fontId="2" fillId="2" borderId="0"/>
    <xf numFmtId="0" fontId="6" fillId="0" borderId="0"/>
    <xf numFmtId="44" fontId="32" fillId="0" borderId="0" applyFont="0" applyFill="0" applyBorder="0" applyAlignment="0" applyProtection="0"/>
    <xf numFmtId="0" fontId="40" fillId="0" borderId="0" applyNumberFormat="0" applyFill="0" applyBorder="0" applyAlignment="0" applyProtection="0">
      <alignment vertical="top"/>
      <protection locked="0"/>
    </xf>
    <xf numFmtId="0" fontId="6" fillId="0" borderId="0"/>
  </cellStyleXfs>
  <cellXfs count="1370">
    <xf numFmtId="0" fontId="0" fillId="0" borderId="0" xfId="0"/>
    <xf numFmtId="0" fontId="1" fillId="2" borderId="0" xfId="0" applyFont="1" applyFill="1" applyProtection="1">
      <protection hidden="1"/>
    </xf>
    <xf numFmtId="0" fontId="1" fillId="2" borderId="0" xfId="0" applyFont="1" applyFill="1" applyBorder="1" applyProtection="1">
      <protection hidden="1"/>
    </xf>
    <xf numFmtId="0" fontId="9" fillId="2" borderId="9" xfId="0" applyFont="1" applyFill="1" applyBorder="1" applyProtection="1">
      <protection hidden="1"/>
    </xf>
    <xf numFmtId="0" fontId="17" fillId="0" borderId="2" xfId="0" applyFont="1" applyFill="1" applyBorder="1" applyAlignment="1" applyProtection="1">
      <alignment horizontal="center" wrapText="1"/>
      <protection hidden="1"/>
    </xf>
    <xf numFmtId="0" fontId="17" fillId="0" borderId="2" xfId="0" applyFont="1" applyFill="1" applyBorder="1" applyAlignment="1" applyProtection="1">
      <alignment horizontal="center"/>
      <protection hidden="1"/>
    </xf>
    <xf numFmtId="164" fontId="1" fillId="0" borderId="2" xfId="0" applyNumberFormat="1" applyFont="1" applyFill="1" applyBorder="1" applyAlignment="1" applyProtection="1">
      <alignment horizontal="center"/>
      <protection hidden="1"/>
    </xf>
    <xf numFmtId="164" fontId="17" fillId="0" borderId="2" xfId="0" applyNumberFormat="1" applyFont="1" applyFill="1" applyBorder="1" applyAlignment="1" applyProtection="1">
      <alignment horizontal="center"/>
      <protection hidden="1"/>
    </xf>
    <xf numFmtId="0" fontId="36" fillId="0" borderId="2" xfId="0" applyFont="1" applyFill="1" applyBorder="1" applyAlignment="1" applyProtection="1">
      <alignment horizontal="center" wrapText="1"/>
      <protection hidden="1"/>
    </xf>
    <xf numFmtId="164" fontId="17" fillId="0" borderId="2" xfId="0" applyNumberFormat="1" applyFont="1" applyFill="1" applyBorder="1" applyAlignment="1" applyProtection="1">
      <alignment horizontal="center" wrapText="1"/>
      <protection hidden="1"/>
    </xf>
    <xf numFmtId="164" fontId="1" fillId="2" borderId="1" xfId="0" applyNumberFormat="1" applyFont="1" applyFill="1" applyBorder="1" applyAlignment="1" applyProtection="1">
      <alignment horizontal="center"/>
      <protection hidden="1"/>
    </xf>
    <xf numFmtId="0" fontId="21" fillId="2" borderId="0" xfId="0" applyFont="1" applyFill="1" applyBorder="1" applyAlignment="1" applyProtection="1">
      <alignment vertical="center"/>
      <protection hidden="1"/>
    </xf>
    <xf numFmtId="0" fontId="9" fillId="2" borderId="0" xfId="0" applyFont="1" applyFill="1" applyProtection="1">
      <protection hidden="1"/>
    </xf>
    <xf numFmtId="0" fontId="21" fillId="2" borderId="0" xfId="0" applyFont="1" applyFill="1" applyBorder="1" applyAlignment="1" applyProtection="1">
      <alignment horizontal="left" vertical="center" indent="1"/>
      <protection hidden="1"/>
    </xf>
    <xf numFmtId="0" fontId="1" fillId="2" borderId="9" xfId="0" applyFont="1" applyFill="1" applyBorder="1" applyProtection="1">
      <protection hidden="1"/>
    </xf>
    <xf numFmtId="0" fontId="20" fillId="2" borderId="0" xfId="0" applyFont="1" applyFill="1" applyBorder="1" applyAlignment="1" applyProtection="1">
      <alignment horizontal="left" vertical="center" indent="1"/>
      <protection hidden="1"/>
    </xf>
    <xf numFmtId="0" fontId="1" fillId="2" borderId="0" xfId="0" applyFont="1" applyFill="1" applyBorder="1" applyAlignment="1" applyProtection="1">
      <alignment horizontal="left" indent="1"/>
      <protection hidden="1"/>
    </xf>
    <xf numFmtId="0" fontId="10" fillId="2" borderId="0" xfId="0" applyFont="1" applyFill="1" applyBorder="1" applyAlignment="1" applyProtection="1">
      <alignment horizontal="center" vertical="center" wrapText="1"/>
      <protection hidden="1"/>
    </xf>
    <xf numFmtId="0" fontId="17" fillId="2" borderId="0" xfId="0" applyFont="1" applyFill="1" applyBorder="1" applyProtection="1">
      <protection hidden="1"/>
    </xf>
    <xf numFmtId="0" fontId="17" fillId="2" borderId="9" xfId="0" applyFont="1" applyFill="1" applyBorder="1" applyProtection="1">
      <protection hidden="1"/>
    </xf>
    <xf numFmtId="0" fontId="17" fillId="2" borderId="0" xfId="0" applyFont="1" applyFill="1" applyProtection="1">
      <protection hidden="1"/>
    </xf>
    <xf numFmtId="0" fontId="9" fillId="4" borderId="10" xfId="0" applyFont="1" applyFill="1" applyBorder="1" applyAlignment="1" applyProtection="1">
      <alignment horizontal="center" vertical="center" wrapText="1"/>
      <protection hidden="1"/>
    </xf>
    <xf numFmtId="0" fontId="1" fillId="2" borderId="0" xfId="0" applyFont="1" applyFill="1" applyBorder="1" applyAlignment="1" applyProtection="1">
      <alignment vertical="center"/>
      <protection hidden="1"/>
    </xf>
    <xf numFmtId="0" fontId="1" fillId="2" borderId="12" xfId="0" applyFont="1" applyFill="1" applyBorder="1" applyProtection="1">
      <protection hidden="1"/>
    </xf>
    <xf numFmtId="0" fontId="1" fillId="2" borderId="1" xfId="0" applyFont="1" applyFill="1" applyBorder="1" applyAlignment="1" applyProtection="1">
      <alignment horizontal="center"/>
      <protection hidden="1"/>
    </xf>
    <xf numFmtId="0" fontId="17" fillId="2" borderId="7" xfId="0" applyFont="1" applyFill="1" applyBorder="1" applyProtection="1">
      <protection hidden="1"/>
    </xf>
    <xf numFmtId="0" fontId="17" fillId="2" borderId="0" xfId="0" applyFont="1" applyFill="1" applyAlignment="1" applyProtection="1">
      <alignment vertical="top" wrapText="1"/>
      <protection hidden="1"/>
    </xf>
    <xf numFmtId="0" fontId="10" fillId="2" borderId="0" xfId="0" applyFont="1" applyFill="1" applyBorder="1" applyAlignment="1" applyProtection="1">
      <alignment horizontal="left" vertical="center" wrapText="1" indent="1"/>
      <protection hidden="1"/>
    </xf>
    <xf numFmtId="0" fontId="1" fillId="2" borderId="0" xfId="0" applyFont="1" applyFill="1" applyBorder="1" applyAlignment="1" applyProtection="1">
      <alignment horizontal="left" vertical="center" indent="1"/>
      <protection hidden="1"/>
    </xf>
    <xf numFmtId="164" fontId="12" fillId="2" borderId="0" xfId="0" applyNumberFormat="1" applyFont="1" applyFill="1" applyBorder="1" applyAlignment="1" applyProtection="1">
      <alignment horizontal="left" vertical="center" indent="1"/>
      <protection hidden="1"/>
    </xf>
    <xf numFmtId="14" fontId="9" fillId="2" borderId="0" xfId="0" applyNumberFormat="1" applyFont="1" applyFill="1" applyBorder="1" applyAlignment="1" applyProtection="1">
      <alignment horizontal="left" indent="1"/>
      <protection hidden="1"/>
    </xf>
    <xf numFmtId="0" fontId="10" fillId="4" borderId="10"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1" fillId="2" borderId="7" xfId="0" applyFont="1" applyFill="1" applyBorder="1" applyAlignment="1" applyProtection="1">
      <alignment vertical="center"/>
      <protection hidden="1"/>
    </xf>
    <xf numFmtId="0" fontId="10" fillId="4" borderId="35" xfId="0" applyFont="1" applyFill="1" applyBorder="1" applyAlignment="1" applyProtection="1">
      <alignment horizontal="center" vertical="center" wrapText="1"/>
      <protection hidden="1"/>
    </xf>
    <xf numFmtId="0" fontId="17" fillId="2" borderId="1" xfId="0" applyFont="1" applyFill="1" applyBorder="1" applyProtection="1">
      <protection hidden="1"/>
    </xf>
    <xf numFmtId="0" fontId="17" fillId="2" borderId="1" xfId="0" applyFont="1" applyFill="1" applyBorder="1" applyAlignment="1" applyProtection="1">
      <alignment wrapText="1"/>
      <protection hidden="1"/>
    </xf>
    <xf numFmtId="0" fontId="17" fillId="2" borderId="6" xfId="0" applyFont="1" applyFill="1" applyBorder="1" applyProtection="1">
      <protection hidden="1"/>
    </xf>
    <xf numFmtId="0" fontId="1" fillId="2" borderId="8" xfId="0" applyFont="1" applyFill="1" applyBorder="1" applyProtection="1">
      <protection hidden="1"/>
    </xf>
    <xf numFmtId="0" fontId="17" fillId="2" borderId="5" xfId="0" applyFont="1" applyFill="1" applyBorder="1" applyProtection="1">
      <protection hidden="1"/>
    </xf>
    <xf numFmtId="0" fontId="4" fillId="2" borderId="0" xfId="0" applyFont="1" applyFill="1" applyBorder="1" applyAlignment="1" applyProtection="1">
      <alignment horizontal="left" vertical="top" indent="13"/>
      <protection hidden="1"/>
    </xf>
    <xf numFmtId="0" fontId="17" fillId="2" borderId="0" xfId="0" applyFont="1" applyFill="1" applyAlignment="1" applyProtection="1">
      <alignment horizontal="left" wrapText="1" indent="27"/>
      <protection hidden="1"/>
    </xf>
    <xf numFmtId="0" fontId="1" fillId="2" borderId="0" xfId="0" applyFont="1" applyFill="1" applyBorder="1" applyAlignment="1" applyProtection="1">
      <alignment horizontal="left" indent="28"/>
      <protection hidden="1"/>
    </xf>
    <xf numFmtId="0" fontId="8" fillId="2" borderId="9" xfId="0" applyFont="1" applyFill="1" applyBorder="1" applyAlignment="1" applyProtection="1">
      <alignment vertical="center"/>
      <protection hidden="1"/>
    </xf>
    <xf numFmtId="0" fontId="7" fillId="2" borderId="0" xfId="0" applyFont="1" applyFill="1" applyBorder="1" applyAlignment="1" applyProtection="1">
      <alignment horizontal="left" vertical="top" indent="13"/>
      <protection hidden="1"/>
    </xf>
    <xf numFmtId="0" fontId="17" fillId="2" borderId="0" xfId="0" applyFont="1" applyFill="1" applyAlignment="1" applyProtection="1">
      <alignment horizontal="left" wrapText="1" indent="13"/>
      <protection hidden="1"/>
    </xf>
    <xf numFmtId="0" fontId="1" fillId="2" borderId="0" xfId="0" applyFont="1" applyFill="1" applyBorder="1" applyAlignment="1" applyProtection="1">
      <alignment horizontal="left" indent="13"/>
      <protection hidden="1"/>
    </xf>
    <xf numFmtId="0" fontId="1" fillId="2" borderId="9" xfId="0" applyFont="1" applyFill="1" applyBorder="1" applyAlignment="1" applyProtection="1">
      <alignment vertical="top" wrapText="1"/>
      <protection hidden="1"/>
    </xf>
    <xf numFmtId="0" fontId="35" fillId="0" borderId="2" xfId="0" applyFont="1" applyFill="1" applyBorder="1" applyAlignment="1" applyProtection="1">
      <alignment horizontal="left"/>
      <protection hidden="1"/>
    </xf>
    <xf numFmtId="0" fontId="1" fillId="0" borderId="2" xfId="0" applyFont="1" applyFill="1" applyBorder="1" applyAlignment="1" applyProtection="1">
      <alignment horizontal="center"/>
      <protection hidden="1"/>
    </xf>
    <xf numFmtId="0" fontId="5" fillId="2" borderId="0" xfId="0" applyFont="1" applyFill="1" applyBorder="1" applyAlignment="1" applyProtection="1">
      <alignment horizontal="left" vertical="top" wrapText="1" indent="8"/>
      <protection hidden="1"/>
    </xf>
    <xf numFmtId="0" fontId="35" fillId="2" borderId="2" xfId="0" applyFont="1" applyFill="1" applyBorder="1" applyProtection="1">
      <protection hidden="1"/>
    </xf>
    <xf numFmtId="0" fontId="17" fillId="2" borderId="2" xfId="0" applyFont="1" applyFill="1" applyBorder="1" applyProtection="1">
      <protection hidden="1"/>
    </xf>
    <xf numFmtId="0" fontId="17" fillId="2" borderId="0" xfId="0" applyFont="1" applyFill="1" applyAlignment="1" applyProtection="1">
      <alignment wrapText="1"/>
      <protection hidden="1"/>
    </xf>
    <xf numFmtId="14" fontId="1" fillId="2" borderId="0" xfId="0" applyNumberFormat="1" applyFont="1" applyFill="1" applyProtection="1">
      <protection hidden="1"/>
    </xf>
    <xf numFmtId="0" fontId="1" fillId="2" borderId="0" xfId="0" applyFont="1" applyFill="1" applyBorder="1" applyAlignment="1" applyProtection="1">
      <protection hidden="1"/>
    </xf>
    <xf numFmtId="0" fontId="11" fillId="2" borderId="9" xfId="0" applyFont="1" applyFill="1" applyBorder="1" applyAlignment="1" applyProtection="1">
      <alignment vertical="center"/>
      <protection hidden="1"/>
    </xf>
    <xf numFmtId="0" fontId="26" fillId="0" borderId="2" xfId="0" applyFont="1" applyFill="1" applyBorder="1" applyProtection="1">
      <protection hidden="1"/>
    </xf>
    <xf numFmtId="8" fontId="1" fillId="0" borderId="2" xfId="0" applyNumberFormat="1" applyFont="1" applyFill="1" applyBorder="1" applyAlignment="1" applyProtection="1">
      <alignment horizontal="center"/>
      <protection hidden="1"/>
    </xf>
    <xf numFmtId="0" fontId="1" fillId="0" borderId="2" xfId="0" applyFont="1" applyFill="1" applyBorder="1" applyProtection="1">
      <protection hidden="1"/>
    </xf>
    <xf numFmtId="0" fontId="3" fillId="2" borderId="9" xfId="0" applyFont="1" applyFill="1" applyBorder="1" applyAlignment="1" applyProtection="1">
      <protection hidden="1"/>
    </xf>
    <xf numFmtId="0" fontId="17" fillId="2" borderId="0" xfId="0" applyFont="1" applyFill="1" applyBorder="1" applyAlignment="1" applyProtection="1">
      <alignment horizontal="left" vertical="center"/>
      <protection hidden="1"/>
    </xf>
    <xf numFmtId="0" fontId="26" fillId="0" borderId="2" xfId="0" applyFont="1" applyFill="1" applyBorder="1" applyAlignment="1" applyProtection="1">
      <alignment horizontal="left"/>
      <protection hidden="1"/>
    </xf>
    <xf numFmtId="0" fontId="3" fillId="2" borderId="9" xfId="0" applyFont="1" applyFill="1" applyBorder="1" applyAlignment="1" applyProtection="1">
      <alignment vertical="center"/>
      <protection hidden="1"/>
    </xf>
    <xf numFmtId="0" fontId="10" fillId="4" borderId="10" xfId="0" applyFont="1" applyFill="1" applyBorder="1" applyAlignment="1" applyProtection="1">
      <alignment horizontal="left" vertical="center" wrapText="1" indent="1"/>
      <protection hidden="1"/>
    </xf>
    <xf numFmtId="0" fontId="10" fillId="4" borderId="2" xfId="0" applyFont="1" applyFill="1" applyBorder="1" applyAlignment="1" applyProtection="1">
      <alignment horizontal="center" vertical="center"/>
      <protection hidden="1"/>
    </xf>
    <xf numFmtId="0" fontId="9" fillId="2" borderId="0" xfId="0" applyFont="1" applyFill="1" applyAlignment="1" applyProtection="1">
      <alignment horizontal="left"/>
      <protection hidden="1"/>
    </xf>
    <xf numFmtId="0" fontId="17" fillId="2" borderId="0" xfId="0" applyFont="1" applyFill="1" applyAlignment="1" applyProtection="1">
      <alignment horizontal="center"/>
      <protection hidden="1"/>
    </xf>
    <xf numFmtId="0" fontId="9" fillId="2" borderId="0" xfId="0" applyFont="1" applyFill="1" applyAlignment="1" applyProtection="1">
      <alignment horizontal="center"/>
      <protection hidden="1"/>
    </xf>
    <xf numFmtId="0" fontId="9" fillId="2" borderId="0" xfId="0" applyFont="1" applyFill="1" applyAlignment="1" applyProtection="1">
      <alignment horizontal="center" vertical="center" wrapText="1"/>
      <protection hidden="1"/>
    </xf>
    <xf numFmtId="0" fontId="9" fillId="2" borderId="0" xfId="0" applyFont="1" applyFill="1" applyAlignment="1" applyProtection="1">
      <alignment wrapText="1"/>
      <protection hidden="1"/>
    </xf>
    <xf numFmtId="0" fontId="9" fillId="2" borderId="0" xfId="0" applyFont="1" applyFill="1" applyAlignment="1" applyProtection="1">
      <alignment horizontal="left" indent="1"/>
      <protection hidden="1"/>
    </xf>
    <xf numFmtId="0" fontId="9" fillId="0" borderId="0" xfId="0" applyFont="1" applyProtection="1">
      <protection hidden="1"/>
    </xf>
    <xf numFmtId="0" fontId="9" fillId="2" borderId="0" xfId="0" applyFont="1" applyFill="1" applyAlignment="1" applyProtection="1">
      <alignment horizontal="left" indent="2"/>
      <protection hidden="1"/>
    </xf>
    <xf numFmtId="0" fontId="17" fillId="2" borderId="0" xfId="0" applyFont="1" applyFill="1" applyAlignment="1" applyProtection="1">
      <alignment horizontal="left" indent="1"/>
      <protection hidden="1"/>
    </xf>
    <xf numFmtId="0" fontId="17" fillId="2" borderId="0" xfId="0" applyFont="1" applyFill="1" applyAlignment="1" applyProtection="1">
      <alignment horizontal="left"/>
      <protection hidden="1"/>
    </xf>
    <xf numFmtId="0" fontId="17" fillId="2" borderId="0" xfId="0" applyFont="1" applyFill="1" applyAlignment="1" applyProtection="1">
      <alignment horizontal="left" indent="2"/>
      <protection hidden="1"/>
    </xf>
    <xf numFmtId="164" fontId="17" fillId="2" borderId="3" xfId="0" applyNumberFormat="1" applyFont="1" applyFill="1" applyBorder="1" applyProtection="1">
      <protection hidden="1"/>
    </xf>
    <xf numFmtId="164" fontId="17" fillId="2" borderId="5" xfId="0" applyNumberFormat="1" applyFont="1" applyFill="1" applyBorder="1" applyProtection="1">
      <protection hidden="1"/>
    </xf>
    <xf numFmtId="164" fontId="17" fillId="2" borderId="4" xfId="0" applyNumberFormat="1" applyFont="1" applyFill="1" applyBorder="1" applyProtection="1">
      <protection hidden="1"/>
    </xf>
    <xf numFmtId="0" fontId="17" fillId="2" borderId="11" xfId="0" applyFont="1" applyFill="1" applyBorder="1" applyProtection="1">
      <protection hidden="1"/>
    </xf>
    <xf numFmtId="14" fontId="12" fillId="2" borderId="0" xfId="0" applyNumberFormat="1" applyFont="1" applyFill="1" applyProtection="1">
      <protection hidden="1"/>
    </xf>
    <xf numFmtId="0" fontId="23" fillId="2" borderId="0" xfId="0" applyFont="1" applyFill="1" applyBorder="1" applyAlignment="1" applyProtection="1">
      <alignment horizontal="right"/>
      <protection hidden="1"/>
    </xf>
    <xf numFmtId="164" fontId="22" fillId="2" borderId="0" xfId="0" applyNumberFormat="1" applyFont="1" applyFill="1" applyBorder="1" applyAlignment="1" applyProtection="1">
      <alignment horizontal="left" indent="1"/>
      <protection hidden="1"/>
    </xf>
    <xf numFmtId="0" fontId="12" fillId="2" borderId="0" xfId="0" applyFont="1" applyFill="1" applyBorder="1" applyProtection="1">
      <protection hidden="1"/>
    </xf>
    <xf numFmtId="0" fontId="9" fillId="2" borderId="0" xfId="0" applyFont="1" applyFill="1" applyBorder="1" applyAlignment="1" applyProtection="1">
      <alignment horizontal="left" vertical="center" wrapText="1" indent="1"/>
      <protection hidden="1"/>
    </xf>
    <xf numFmtId="164" fontId="9" fillId="2" borderId="0" xfId="0" applyNumberFormat="1" applyFont="1" applyFill="1" applyBorder="1" applyAlignment="1" applyProtection="1">
      <alignment horizontal="left" vertical="center" indent="1"/>
      <protection hidden="1"/>
    </xf>
    <xf numFmtId="0" fontId="17" fillId="2" borderId="0" xfId="0" applyFont="1" applyFill="1" applyBorder="1" applyAlignment="1" applyProtection="1">
      <alignment horizontal="left"/>
      <protection hidden="1"/>
    </xf>
    <xf numFmtId="0" fontId="17" fillId="2" borderId="0" xfId="0" applyFont="1" applyFill="1" applyBorder="1" applyAlignment="1" applyProtection="1">
      <alignment horizontal="left" indent="2"/>
      <protection hidden="1"/>
    </xf>
    <xf numFmtId="0" fontId="10" fillId="4" borderId="3" xfId="0" applyFont="1" applyFill="1" applyBorder="1" applyAlignment="1" applyProtection="1">
      <alignment horizontal="center" vertical="center" wrapText="1"/>
      <protection hidden="1"/>
    </xf>
    <xf numFmtId="0" fontId="10" fillId="4" borderId="2" xfId="0" applyFont="1" applyFill="1" applyBorder="1" applyAlignment="1" applyProtection="1">
      <alignment horizontal="center" vertical="center" wrapText="1"/>
      <protection hidden="1"/>
    </xf>
    <xf numFmtId="0" fontId="9" fillId="4" borderId="21" xfId="0" applyFont="1" applyFill="1" applyBorder="1" applyAlignment="1" applyProtection="1">
      <alignment horizontal="center" vertical="center"/>
      <protection hidden="1"/>
    </xf>
    <xf numFmtId="0" fontId="9" fillId="2" borderId="2" xfId="0" applyFont="1" applyFill="1" applyBorder="1" applyAlignment="1" applyProtection="1">
      <alignment horizontal="center" vertical="center"/>
      <protection hidden="1"/>
    </xf>
    <xf numFmtId="164" fontId="9" fillId="2" borderId="2" xfId="0" applyNumberFormat="1" applyFont="1" applyFill="1" applyBorder="1" applyAlignment="1" applyProtection="1">
      <alignment horizontal="center"/>
      <protection hidden="1"/>
    </xf>
    <xf numFmtId="0" fontId="10" fillId="4" borderId="3" xfId="0" applyFont="1" applyFill="1" applyBorder="1" applyAlignment="1" applyProtection="1">
      <alignment horizontal="center" vertical="center"/>
      <protection hidden="1"/>
    </xf>
    <xf numFmtId="0" fontId="9" fillId="2" borderId="3"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protection hidden="1"/>
    </xf>
    <xf numFmtId="0" fontId="9" fillId="2" borderId="35" xfId="0" applyFont="1" applyFill="1" applyBorder="1" applyAlignment="1" applyProtection="1">
      <alignment vertical="center" wrapText="1"/>
      <protection hidden="1"/>
    </xf>
    <xf numFmtId="0" fontId="10" fillId="2" borderId="3" xfId="0" applyFont="1" applyFill="1" applyBorder="1" applyAlignment="1" applyProtection="1">
      <alignment horizontal="left" vertical="center" wrapText="1" indent="1"/>
      <protection hidden="1"/>
    </xf>
    <xf numFmtId="0" fontId="0" fillId="2" borderId="0" xfId="0" applyFill="1" applyProtection="1">
      <protection hidden="1"/>
    </xf>
    <xf numFmtId="14" fontId="17" fillId="2" borderId="0" xfId="0" applyNumberFormat="1" applyFont="1" applyFill="1" applyProtection="1">
      <protection hidden="1"/>
    </xf>
    <xf numFmtId="0" fontId="19" fillId="2" borderId="13" xfId="0" applyFont="1" applyFill="1" applyBorder="1" applyAlignment="1" applyProtection="1">
      <alignment horizontal="left" indent="1"/>
      <protection hidden="1"/>
    </xf>
    <xf numFmtId="0" fontId="17" fillId="2" borderId="8" xfId="0" applyFont="1" applyFill="1" applyBorder="1" applyProtection="1">
      <protection hidden="1"/>
    </xf>
    <xf numFmtId="0" fontId="19" fillId="2" borderId="7" xfId="0" applyFont="1" applyFill="1" applyBorder="1" applyAlignment="1" applyProtection="1">
      <alignment horizontal="left" indent="1"/>
      <protection hidden="1"/>
    </xf>
    <xf numFmtId="0" fontId="19" fillId="2" borderId="0" xfId="0" applyFont="1" applyFill="1" applyBorder="1" applyProtection="1">
      <protection hidden="1"/>
    </xf>
    <xf numFmtId="0" fontId="17" fillId="7" borderId="24" xfId="0" applyFont="1" applyFill="1" applyBorder="1" applyAlignment="1" applyProtection="1">
      <alignment horizontal="left" vertical="center" indent="1"/>
      <protection hidden="1"/>
    </xf>
    <xf numFmtId="0" fontId="17" fillId="7" borderId="25" xfId="0" applyFont="1" applyFill="1" applyBorder="1" applyAlignment="1" applyProtection="1">
      <alignment horizontal="left" vertical="center" indent="1"/>
      <protection hidden="1"/>
    </xf>
    <xf numFmtId="0" fontId="17" fillId="7" borderId="26" xfId="0" applyFont="1" applyFill="1" applyBorder="1" applyAlignment="1" applyProtection="1">
      <alignment horizontal="center" vertical="center"/>
      <protection hidden="1"/>
    </xf>
    <xf numFmtId="0" fontId="17" fillId="2" borderId="7" xfId="0" applyFont="1" applyFill="1" applyBorder="1" applyAlignment="1" applyProtection="1">
      <alignment vertical="center"/>
      <protection hidden="1"/>
    </xf>
    <xf numFmtId="0" fontId="17" fillId="2" borderId="24" xfId="0" applyFont="1" applyFill="1" applyBorder="1" applyAlignment="1" applyProtection="1">
      <alignment horizontal="left" vertical="center" indent="1"/>
      <protection hidden="1"/>
    </xf>
    <xf numFmtId="0" fontId="17" fillId="2" borderId="25" xfId="0" applyFont="1" applyFill="1" applyBorder="1" applyAlignment="1" applyProtection="1">
      <alignment horizontal="left" vertical="center" indent="1"/>
      <protection hidden="1"/>
    </xf>
    <xf numFmtId="165" fontId="17" fillId="2" borderId="26" xfId="0" applyNumberFormat="1" applyFont="1" applyFill="1" applyBorder="1" applyAlignment="1" applyProtection="1">
      <alignment horizontal="center" vertical="center"/>
      <protection hidden="1"/>
    </xf>
    <xf numFmtId="164" fontId="17" fillId="2" borderId="26" xfId="0" applyNumberFormat="1" applyFont="1" applyFill="1" applyBorder="1" applyAlignment="1" applyProtection="1">
      <alignment horizontal="center" vertical="center"/>
      <protection hidden="1"/>
    </xf>
    <xf numFmtId="0" fontId="17" fillId="2" borderId="9" xfId="0" applyFont="1" applyFill="1" applyBorder="1" applyAlignment="1" applyProtection="1">
      <alignment vertical="center"/>
      <protection hidden="1"/>
    </xf>
    <xf numFmtId="0" fontId="17" fillId="2" borderId="0" xfId="0" applyFont="1" applyFill="1" applyAlignment="1" applyProtection="1">
      <alignment vertical="center"/>
      <protection hidden="1"/>
    </xf>
    <xf numFmtId="164" fontId="17" fillId="2" borderId="0" xfId="0" applyNumberFormat="1" applyFont="1" applyFill="1" applyBorder="1" applyProtection="1">
      <protection hidden="1"/>
    </xf>
    <xf numFmtId="0" fontId="25" fillId="2" borderId="0" xfId="0" applyFont="1" applyFill="1" applyBorder="1" applyAlignment="1" applyProtection="1">
      <alignment horizontal="left" indent="1"/>
      <protection hidden="1"/>
    </xf>
    <xf numFmtId="0" fontId="17" fillId="2" borderId="12" xfId="0" applyFont="1" applyFill="1" applyBorder="1" applyProtection="1">
      <protection hidden="1"/>
    </xf>
    <xf numFmtId="0" fontId="38" fillId="2" borderId="27" xfId="0" applyFont="1" applyFill="1" applyBorder="1" applyProtection="1">
      <protection hidden="1"/>
    </xf>
    <xf numFmtId="0" fontId="39" fillId="2" borderId="28" xfId="0" applyFont="1" applyFill="1" applyBorder="1" applyAlignment="1" applyProtection="1">
      <alignment horizontal="center" vertical="center"/>
      <protection hidden="1"/>
    </xf>
    <xf numFmtId="0" fontId="17" fillId="2" borderId="29" xfId="0" applyFont="1" applyFill="1" applyBorder="1" applyProtection="1">
      <protection hidden="1"/>
    </xf>
    <xf numFmtId="0" fontId="38" fillId="2" borderId="30" xfId="0" applyFont="1" applyFill="1" applyBorder="1" applyProtection="1">
      <protection hidden="1"/>
    </xf>
    <xf numFmtId="0" fontId="17" fillId="2" borderId="31" xfId="0" applyFont="1" applyFill="1" applyBorder="1" applyProtection="1">
      <protection hidden="1"/>
    </xf>
    <xf numFmtId="0" fontId="37" fillId="2"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right"/>
      <protection hidden="1"/>
    </xf>
    <xf numFmtId="0" fontId="37" fillId="2" borderId="0" xfId="0" applyFont="1" applyFill="1" applyBorder="1" applyAlignment="1" applyProtection="1">
      <alignment horizontal="right" vertical="center"/>
      <protection hidden="1"/>
    </xf>
    <xf numFmtId="0" fontId="37" fillId="2" borderId="0" xfId="0" applyFont="1" applyFill="1" applyBorder="1" applyAlignment="1" applyProtection="1">
      <alignment horizontal="center" vertical="center"/>
      <protection hidden="1"/>
    </xf>
    <xf numFmtId="0" fontId="37" fillId="2" borderId="0" xfId="0" applyFont="1" applyFill="1" applyBorder="1" applyAlignment="1" applyProtection="1">
      <alignment horizontal="center"/>
      <protection hidden="1"/>
    </xf>
    <xf numFmtId="0" fontId="38" fillId="2" borderId="32" xfId="0" applyFont="1" applyFill="1" applyBorder="1" applyAlignment="1" applyProtection="1">
      <alignment horizontal="center"/>
      <protection hidden="1"/>
    </xf>
    <xf numFmtId="0" fontId="17" fillId="2" borderId="34" xfId="0" applyFont="1" applyFill="1" applyBorder="1" applyProtection="1">
      <protection hidden="1"/>
    </xf>
    <xf numFmtId="0" fontId="1" fillId="4" borderId="7" xfId="0" applyFont="1" applyFill="1" applyBorder="1" applyAlignment="1" applyProtection="1">
      <alignment vertical="center"/>
      <protection hidden="1"/>
    </xf>
    <xf numFmtId="164" fontId="1" fillId="2" borderId="0" xfId="0" applyNumberFormat="1" applyFont="1" applyFill="1" applyProtection="1">
      <protection hidden="1"/>
    </xf>
    <xf numFmtId="0" fontId="9" fillId="2" borderId="2" xfId="0" applyFont="1" applyFill="1" applyBorder="1" applyAlignment="1" applyProtection="1">
      <alignment horizontal="center" vertical="center"/>
      <protection locked="0"/>
    </xf>
    <xf numFmtId="0" fontId="24" fillId="2" borderId="0" xfId="0" applyFont="1" applyFill="1" applyBorder="1" applyProtection="1">
      <protection locked="0"/>
    </xf>
    <xf numFmtId="0" fontId="30" fillId="2" borderId="0" xfId="0" applyFont="1" applyFill="1" applyProtection="1">
      <protection locked="0"/>
    </xf>
    <xf numFmtId="0" fontId="4" fillId="2" borderId="0" xfId="0" applyFont="1" applyFill="1" applyBorder="1" applyAlignment="1" applyProtection="1">
      <alignment horizontal="left" vertical="center" indent="9"/>
      <protection locked="0"/>
    </xf>
    <xf numFmtId="0" fontId="30" fillId="2" borderId="0" xfId="0" applyFont="1" applyFill="1" applyBorder="1" applyProtection="1">
      <protection locked="0"/>
    </xf>
    <xf numFmtId="0" fontId="0" fillId="2" borderId="0" xfId="0" applyFill="1" applyProtection="1">
      <protection locked="0"/>
    </xf>
    <xf numFmtId="0" fontId="7" fillId="2" borderId="0" xfId="0" applyFont="1" applyFill="1" applyBorder="1" applyAlignment="1" applyProtection="1">
      <alignment horizontal="left" vertical="top" indent="10"/>
      <protection locked="0"/>
    </xf>
    <xf numFmtId="0" fontId="24" fillId="2" borderId="0" xfId="0" applyFont="1" applyFill="1" applyBorder="1" applyAlignment="1" applyProtection="1">
      <alignment wrapText="1"/>
      <protection locked="0"/>
    </xf>
    <xf numFmtId="0" fontId="17" fillId="2" borderId="0" xfId="0" applyFont="1" applyFill="1" applyBorder="1" applyAlignment="1" applyProtection="1">
      <alignment horizontal="left" indent="1"/>
      <protection locked="0"/>
    </xf>
    <xf numFmtId="0" fontId="24" fillId="2" borderId="0" xfId="0" applyFont="1" applyFill="1" applyBorder="1" applyAlignment="1" applyProtection="1">
      <alignment horizontal="left" wrapText="1" indent="1"/>
      <protection locked="0"/>
    </xf>
    <xf numFmtId="0" fontId="17" fillId="2" borderId="0" xfId="0" applyFont="1" applyFill="1" applyBorder="1" applyAlignment="1" applyProtection="1">
      <protection locked="0"/>
    </xf>
    <xf numFmtId="0" fontId="17" fillId="2" borderId="0" xfId="0" applyFont="1" applyFill="1" applyBorder="1" applyAlignment="1" applyProtection="1">
      <alignment horizontal="left"/>
      <protection locked="0"/>
    </xf>
    <xf numFmtId="0" fontId="17" fillId="2" borderId="0" xfId="0" applyFont="1" applyFill="1" applyBorder="1" applyAlignment="1" applyProtection="1">
      <alignment horizontal="left" wrapText="1" indent="1"/>
      <protection locked="0"/>
    </xf>
    <xf numFmtId="0" fontId="30" fillId="2" borderId="0" xfId="0" applyFont="1" applyFill="1" applyBorder="1" applyAlignment="1" applyProtection="1">
      <alignment horizontal="left" indent="1"/>
      <protection locked="0"/>
    </xf>
    <xf numFmtId="0" fontId="1" fillId="2" borderId="0" xfId="0" applyFont="1" applyFill="1" applyBorder="1" applyProtection="1">
      <protection locked="0"/>
    </xf>
    <xf numFmtId="0" fontId="16" fillId="6" borderId="3" xfId="0" applyFont="1" applyFill="1" applyBorder="1" applyAlignment="1" applyProtection="1">
      <protection locked="0"/>
    </xf>
    <xf numFmtId="0" fontId="16" fillId="6" borderId="4" xfId="0" applyFont="1" applyFill="1" applyBorder="1" applyAlignment="1" applyProtection="1">
      <protection locked="0"/>
    </xf>
    <xf numFmtId="0" fontId="10" fillId="4" borderId="2" xfId="0" applyFont="1" applyFill="1" applyBorder="1" applyAlignment="1" applyProtection="1">
      <alignment horizontal="center" vertical="center" wrapText="1"/>
      <protection locked="0"/>
    </xf>
    <xf numFmtId="0" fontId="9" fillId="4" borderId="2" xfId="0" applyFont="1" applyFill="1" applyBorder="1" applyAlignment="1" applyProtection="1">
      <alignment horizontal="center" vertical="center" wrapText="1"/>
      <protection locked="0"/>
    </xf>
    <xf numFmtId="0" fontId="9" fillId="4" borderId="5" xfId="0" applyFont="1" applyFill="1" applyBorder="1" applyAlignment="1" applyProtection="1">
      <alignment horizontal="center" vertical="center" wrapText="1"/>
      <protection locked="0"/>
    </xf>
    <xf numFmtId="0" fontId="45" fillId="2" borderId="0" xfId="0" applyFont="1" applyFill="1" applyProtection="1">
      <protection locked="0"/>
    </xf>
    <xf numFmtId="0" fontId="9" fillId="4" borderId="3" xfId="0" applyFont="1" applyFill="1" applyBorder="1" applyAlignment="1" applyProtection="1">
      <alignment horizontal="center" vertical="center" wrapText="1"/>
      <protection locked="0"/>
    </xf>
    <xf numFmtId="165" fontId="10" fillId="2" borderId="2" xfId="0" applyNumberFormat="1" applyFont="1" applyFill="1" applyBorder="1" applyAlignment="1" applyProtection="1">
      <alignment horizontal="center" vertical="center"/>
      <protection locked="0"/>
    </xf>
    <xf numFmtId="1" fontId="9" fillId="2" borderId="2" xfId="0" applyNumberFormat="1" applyFont="1" applyFill="1" applyBorder="1" applyAlignment="1" applyProtection="1">
      <alignment horizontal="center" vertical="center"/>
      <protection locked="0"/>
    </xf>
    <xf numFmtId="14" fontId="9" fillId="2" borderId="2" xfId="0" applyNumberFormat="1" applyFont="1" applyFill="1" applyBorder="1" applyAlignment="1" applyProtection="1">
      <alignment horizontal="center" vertical="center"/>
      <protection locked="0"/>
    </xf>
    <xf numFmtId="167" fontId="9" fillId="2" borderId="2" xfId="0" applyNumberFormat="1" applyFont="1" applyFill="1" applyBorder="1" applyAlignment="1" applyProtection="1">
      <alignment horizontal="center" vertical="center"/>
      <protection locked="0"/>
    </xf>
    <xf numFmtId="14" fontId="9" fillId="2" borderId="5" xfId="0" applyNumberFormat="1" applyFont="1" applyFill="1" applyBorder="1" applyAlignment="1" applyProtection="1">
      <alignment horizontal="center" vertical="center"/>
      <protection locked="0"/>
    </xf>
    <xf numFmtId="0" fontId="9" fillId="2" borderId="2" xfId="0" applyNumberFormat="1" applyFont="1" applyFill="1" applyBorder="1" applyAlignment="1" applyProtection="1">
      <alignment horizontal="center" vertical="center" wrapText="1"/>
      <protection locked="0"/>
    </xf>
    <xf numFmtId="164" fontId="9" fillId="2" borderId="2" xfId="0" applyNumberFormat="1" applyFont="1" applyFill="1" applyBorder="1" applyAlignment="1" applyProtection="1">
      <alignment horizontal="center" vertical="center"/>
      <protection locked="0"/>
    </xf>
    <xf numFmtId="164" fontId="9" fillId="2" borderId="3" xfId="0" applyNumberFormat="1" applyFont="1" applyFill="1" applyBorder="1" applyAlignment="1" applyProtection="1">
      <alignment horizontal="center" vertical="center"/>
      <protection locked="0"/>
    </xf>
    <xf numFmtId="14" fontId="9" fillId="2" borderId="3" xfId="0" applyNumberFormat="1" applyFont="1" applyFill="1" applyBorder="1" applyAlignment="1" applyProtection="1">
      <alignment horizontal="center" vertical="center"/>
      <protection locked="0"/>
    </xf>
    <xf numFmtId="0" fontId="1" fillId="2" borderId="5" xfId="0" applyFont="1" applyFill="1" applyBorder="1" applyAlignment="1" applyProtection="1">
      <alignment horizontal="center"/>
      <protection locked="0"/>
    </xf>
    <xf numFmtId="164" fontId="12" fillId="2" borderId="5" xfId="0" applyNumberFormat="1" applyFont="1" applyFill="1" applyBorder="1" applyAlignment="1" applyProtection="1">
      <alignment horizontal="center" vertical="center"/>
      <protection locked="0"/>
    </xf>
    <xf numFmtId="0" fontId="23" fillId="2" borderId="0" xfId="0" applyFont="1" applyFill="1" applyBorder="1" applyAlignment="1" applyProtection="1">
      <alignment horizontal="right"/>
      <protection locked="0"/>
    </xf>
    <xf numFmtId="164" fontId="22" fillId="4" borderId="3" xfId="0" applyNumberFormat="1" applyFont="1" applyFill="1" applyBorder="1" applyAlignment="1" applyProtection="1">
      <alignment horizontal="center"/>
      <protection locked="0"/>
    </xf>
    <xf numFmtId="164" fontId="22" fillId="4" borderId="2" xfId="0" applyNumberFormat="1" applyFont="1" applyFill="1" applyBorder="1" applyAlignment="1" applyProtection="1">
      <alignment horizontal="center" vertical="center"/>
      <protection locked="0"/>
    </xf>
    <xf numFmtId="0" fontId="9" fillId="4" borderId="2" xfId="0" applyFont="1" applyFill="1" applyBorder="1" applyAlignment="1" applyProtection="1">
      <alignment horizontal="center" vertical="center"/>
      <protection locked="0"/>
    </xf>
    <xf numFmtId="165" fontId="10" fillId="2" borderId="3" xfId="0" applyNumberFormat="1" applyFont="1" applyFill="1" applyBorder="1" applyAlignment="1" applyProtection="1">
      <alignment horizontal="center" vertical="center"/>
      <protection locked="0"/>
    </xf>
    <xf numFmtId="0" fontId="9" fillId="2" borderId="0" xfId="0" applyFont="1" applyFill="1" applyBorder="1" applyProtection="1">
      <protection locked="0"/>
    </xf>
    <xf numFmtId="164" fontId="22" fillId="4" borderId="3" xfId="0" applyNumberFormat="1" applyFont="1" applyFill="1" applyBorder="1" applyAlignment="1" applyProtection="1">
      <alignment horizontal="center" vertical="center"/>
      <protection locked="0"/>
    </xf>
    <xf numFmtId="0" fontId="16" fillId="6" borderId="3" xfId="0" applyFont="1" applyFill="1" applyBorder="1" applyAlignment="1" applyProtection="1">
      <alignment vertical="center"/>
      <protection locked="0"/>
    </xf>
    <xf numFmtId="0" fontId="16" fillId="6" borderId="4" xfId="0" applyFont="1" applyFill="1" applyBorder="1" applyAlignment="1" applyProtection="1">
      <alignment vertical="center"/>
      <protection locked="0"/>
    </xf>
    <xf numFmtId="0" fontId="10" fillId="4" borderId="5" xfId="0" applyFont="1" applyFill="1" applyBorder="1" applyAlignment="1" applyProtection="1">
      <alignment horizontal="center" vertical="center" wrapText="1"/>
      <protection locked="0"/>
    </xf>
    <xf numFmtId="0" fontId="9" fillId="2" borderId="0" xfId="0" applyFont="1" applyFill="1" applyBorder="1" applyAlignment="1" applyProtection="1">
      <alignment horizontal="center" vertical="center" wrapText="1"/>
      <protection locked="0"/>
    </xf>
    <xf numFmtId="0" fontId="9" fillId="4" borderId="3" xfId="0" applyFont="1" applyFill="1" applyBorder="1" applyAlignment="1" applyProtection="1">
      <alignment vertical="center" wrapText="1"/>
      <protection locked="0"/>
    </xf>
    <xf numFmtId="0" fontId="9" fillId="2" borderId="0" xfId="0" applyFont="1" applyFill="1" applyBorder="1" applyAlignment="1" applyProtection="1">
      <alignment vertical="center" wrapText="1"/>
      <protection locked="0"/>
    </xf>
    <xf numFmtId="0" fontId="10" fillId="2" borderId="2" xfId="0" applyFont="1" applyFill="1" applyBorder="1" applyAlignment="1" applyProtection="1">
      <alignment horizontal="center"/>
      <protection locked="0"/>
    </xf>
    <xf numFmtId="0" fontId="10" fillId="2" borderId="5" xfId="0" applyFont="1" applyFill="1" applyBorder="1" applyAlignment="1" applyProtection="1">
      <alignment horizontal="center"/>
      <protection locked="0"/>
    </xf>
    <xf numFmtId="0" fontId="10" fillId="2" borderId="3" xfId="0" applyFont="1" applyFill="1" applyBorder="1" applyAlignment="1" applyProtection="1">
      <alignment horizontal="center"/>
      <protection locked="0"/>
    </xf>
    <xf numFmtId="167" fontId="9" fillId="2" borderId="3" xfId="0" applyNumberFormat="1" applyFont="1" applyFill="1" applyBorder="1" applyAlignment="1" applyProtection="1">
      <alignment horizontal="center" vertical="center"/>
      <protection locked="0"/>
    </xf>
    <xf numFmtId="164" fontId="9" fillId="2" borderId="0" xfId="0" applyNumberFormat="1" applyFont="1" applyFill="1" applyBorder="1" applyAlignment="1" applyProtection="1">
      <alignment horizontal="center" vertical="center" wrapText="1"/>
      <protection locked="0"/>
    </xf>
    <xf numFmtId="164" fontId="9" fillId="2" borderId="2" xfId="0" applyNumberFormat="1" applyFont="1" applyFill="1" applyBorder="1" applyAlignment="1" applyProtection="1">
      <alignment horizontal="center"/>
      <protection locked="0"/>
    </xf>
    <xf numFmtId="164" fontId="9" fillId="2" borderId="3" xfId="0" applyNumberFormat="1" applyFont="1" applyFill="1" applyBorder="1" applyAlignment="1" applyProtection="1">
      <alignment vertical="center" wrapText="1"/>
      <protection locked="0"/>
    </xf>
    <xf numFmtId="164" fontId="9" fillId="2" borderId="0" xfId="0" applyNumberFormat="1" applyFont="1" applyFill="1" applyBorder="1" applyAlignment="1" applyProtection="1">
      <alignment vertical="center" wrapText="1"/>
      <protection locked="0"/>
    </xf>
    <xf numFmtId="0" fontId="10" fillId="2" borderId="38" xfId="0" applyFont="1" applyFill="1" applyBorder="1" applyAlignment="1" applyProtection="1">
      <alignment horizontal="center"/>
      <protection locked="0"/>
    </xf>
    <xf numFmtId="0" fontId="30" fillId="2" borderId="47" xfId="0" applyFont="1" applyFill="1" applyBorder="1" applyProtection="1">
      <protection locked="0"/>
    </xf>
    <xf numFmtId="0" fontId="10" fillId="2" borderId="44" xfId="0" applyFont="1" applyFill="1" applyBorder="1" applyAlignment="1" applyProtection="1">
      <protection locked="0"/>
    </xf>
    <xf numFmtId="0" fontId="10" fillId="2" borderId="48" xfId="0" applyFont="1" applyFill="1" applyBorder="1" applyAlignment="1" applyProtection="1">
      <alignment horizontal="center"/>
      <protection locked="0"/>
    </xf>
    <xf numFmtId="0" fontId="10" fillId="2" borderId="40" xfId="0" applyFont="1" applyFill="1" applyBorder="1" applyAlignment="1" applyProtection="1">
      <alignment horizontal="center"/>
      <protection locked="0"/>
    </xf>
    <xf numFmtId="0" fontId="10" fillId="2" borderId="39" xfId="0" applyFont="1" applyFill="1" applyBorder="1" applyProtection="1">
      <protection locked="0"/>
    </xf>
    <xf numFmtId="164" fontId="10" fillId="2" borderId="2" xfId="0" applyNumberFormat="1" applyFont="1" applyFill="1" applyBorder="1" applyAlignment="1" applyProtection="1">
      <alignment horizontal="center"/>
      <protection locked="0"/>
    </xf>
    <xf numFmtId="164" fontId="9" fillId="2" borderId="38" xfId="0" applyNumberFormat="1" applyFont="1" applyFill="1" applyBorder="1" applyAlignment="1" applyProtection="1">
      <alignment horizontal="center"/>
      <protection locked="0"/>
    </xf>
    <xf numFmtId="164" fontId="9" fillId="2" borderId="2" xfId="0" applyNumberFormat="1" applyFont="1" applyFill="1" applyBorder="1" applyAlignment="1" applyProtection="1">
      <alignment horizontal="center" vertical="center" wrapText="1"/>
      <protection locked="0"/>
    </xf>
    <xf numFmtId="0" fontId="9" fillId="2" borderId="38" xfId="0" applyFont="1" applyFill="1" applyBorder="1" applyAlignment="1" applyProtection="1">
      <alignment vertical="center" wrapText="1"/>
      <protection locked="0"/>
    </xf>
    <xf numFmtId="164" fontId="9" fillId="2" borderId="38" xfId="0" applyNumberFormat="1" applyFont="1" applyFill="1" applyBorder="1" applyAlignment="1" applyProtection="1">
      <alignment vertical="center"/>
      <protection locked="0"/>
    </xf>
    <xf numFmtId="0" fontId="16" fillId="6" borderId="5" xfId="0" applyFont="1" applyFill="1" applyBorder="1" applyAlignment="1" applyProtection="1">
      <alignment vertical="center"/>
      <protection locked="0"/>
    </xf>
    <xf numFmtId="0" fontId="30" fillId="2" borderId="0" xfId="0" applyFont="1" applyFill="1" applyAlignment="1" applyProtection="1">
      <alignment vertical="center"/>
      <protection locked="0"/>
    </xf>
    <xf numFmtId="165" fontId="9" fillId="2" borderId="3" xfId="0" applyNumberFormat="1" applyFont="1" applyFill="1" applyBorder="1" applyAlignment="1" applyProtection="1">
      <alignment horizontal="center" vertical="center"/>
      <protection locked="0"/>
    </xf>
    <xf numFmtId="164" fontId="10" fillId="2" borderId="2" xfId="0" applyNumberFormat="1" applyFont="1" applyFill="1" applyBorder="1" applyAlignment="1" applyProtection="1">
      <alignment horizontal="center" vertical="center" wrapText="1"/>
      <protection locked="0"/>
    </xf>
    <xf numFmtId="164" fontId="10" fillId="2" borderId="2" xfId="3" applyNumberFormat="1" applyFont="1" applyFill="1" applyBorder="1" applyAlignment="1" applyProtection="1">
      <alignment horizontal="center" vertical="center" wrapText="1"/>
      <protection locked="0"/>
    </xf>
    <xf numFmtId="0" fontId="0" fillId="2" borderId="0" xfId="0" applyFill="1" applyAlignment="1" applyProtection="1">
      <alignment vertical="center"/>
      <protection locked="0"/>
    </xf>
    <xf numFmtId="0" fontId="17" fillId="2" borderId="0" xfId="0" applyFont="1" applyFill="1" applyBorder="1" applyProtection="1">
      <protection locked="0"/>
    </xf>
    <xf numFmtId="164" fontId="10" fillId="2" borderId="0" xfId="0" applyNumberFormat="1" applyFont="1" applyFill="1" applyBorder="1" applyAlignment="1" applyProtection="1">
      <alignment horizontal="center" vertical="center" wrapText="1"/>
      <protection locked="0"/>
    </xf>
    <xf numFmtId="164" fontId="14" fillId="4" borderId="2" xfId="0" applyNumberFormat="1" applyFont="1" applyFill="1" applyBorder="1" applyAlignment="1" applyProtection="1">
      <alignment horizontal="center"/>
      <protection locked="0"/>
    </xf>
    <xf numFmtId="0" fontId="9" fillId="2" borderId="0" xfId="0" applyFont="1" applyFill="1" applyProtection="1">
      <protection locked="0"/>
    </xf>
    <xf numFmtId="0" fontId="14" fillId="2" borderId="0" xfId="0" applyFont="1" applyFill="1" applyAlignment="1" applyProtection="1">
      <alignment horizontal="right" indent="2"/>
      <protection locked="0"/>
    </xf>
    <xf numFmtId="164" fontId="14" fillId="4" borderId="3" xfId="0" applyNumberFormat="1" applyFont="1" applyFill="1" applyBorder="1" applyAlignment="1" applyProtection="1">
      <protection locked="0"/>
    </xf>
    <xf numFmtId="164" fontId="14" fillId="4" borderId="4" xfId="0" applyNumberFormat="1" applyFont="1" applyFill="1" applyBorder="1" applyAlignment="1" applyProtection="1">
      <protection locked="0"/>
    </xf>
    <xf numFmtId="164" fontId="14" fillId="4" borderId="3" xfId="0" applyNumberFormat="1" applyFont="1" applyFill="1" applyBorder="1" applyAlignment="1" applyProtection="1">
      <alignment horizontal="right"/>
      <protection locked="0"/>
    </xf>
    <xf numFmtId="0" fontId="37" fillId="2" borderId="0" xfId="0" applyFont="1" applyFill="1" applyBorder="1" applyAlignment="1" applyProtection="1">
      <alignment vertical="center"/>
      <protection locked="0"/>
    </xf>
    <xf numFmtId="165" fontId="17" fillId="2" borderId="0" xfId="0" applyNumberFormat="1" applyFont="1" applyFill="1" applyBorder="1" applyAlignment="1" applyProtection="1">
      <alignment vertical="center"/>
      <protection locked="0"/>
    </xf>
    <xf numFmtId="0" fontId="17" fillId="2" borderId="0" xfId="0" applyFont="1" applyFill="1" applyBorder="1" applyAlignment="1" applyProtection="1">
      <alignment vertical="top" wrapText="1"/>
      <protection locked="0"/>
    </xf>
    <xf numFmtId="0" fontId="26" fillId="2" borderId="0" xfId="0" applyFont="1" applyFill="1" applyBorder="1" applyProtection="1">
      <protection locked="0"/>
    </xf>
    <xf numFmtId="0" fontId="30" fillId="2" borderId="0" xfId="0" applyFont="1" applyFill="1" applyAlignment="1" applyProtection="1">
      <alignment horizontal="left"/>
      <protection locked="0"/>
    </xf>
    <xf numFmtId="0" fontId="1" fillId="2" borderId="1" xfId="0" applyFont="1" applyFill="1" applyBorder="1" applyProtection="1">
      <protection hidden="1"/>
    </xf>
    <xf numFmtId="0" fontId="1" fillId="2" borderId="7" xfId="0" applyFont="1" applyFill="1" applyBorder="1" applyProtection="1">
      <protection hidden="1"/>
    </xf>
    <xf numFmtId="0" fontId="1" fillId="2" borderId="0" xfId="0" applyFont="1" applyFill="1" applyBorder="1" applyAlignment="1" applyProtection="1">
      <alignment horizontal="center" vertical="center"/>
      <protection hidden="1"/>
    </xf>
    <xf numFmtId="0" fontId="1" fillId="2" borderId="7" xfId="0" applyFont="1" applyFill="1" applyBorder="1" applyAlignment="1" applyProtection="1">
      <alignment horizontal="center" vertical="center"/>
      <protection hidden="1"/>
    </xf>
    <xf numFmtId="0" fontId="1" fillId="4" borderId="13" xfId="0" applyFont="1" applyFill="1" applyBorder="1" applyProtection="1">
      <protection hidden="1"/>
    </xf>
    <xf numFmtId="0" fontId="1" fillId="4" borderId="6" xfId="0" applyFont="1" applyFill="1" applyBorder="1" applyProtection="1">
      <protection hidden="1"/>
    </xf>
    <xf numFmtId="0" fontId="1" fillId="4" borderId="8" xfId="0" applyFont="1" applyFill="1" applyBorder="1" applyProtection="1">
      <protection hidden="1"/>
    </xf>
    <xf numFmtId="0" fontId="1" fillId="4" borderId="11" xfId="0" applyFont="1" applyFill="1" applyBorder="1" applyProtection="1">
      <protection hidden="1"/>
    </xf>
    <xf numFmtId="0" fontId="1" fillId="4" borderId="1" xfId="0" applyFont="1" applyFill="1" applyBorder="1" applyProtection="1">
      <protection hidden="1"/>
    </xf>
    <xf numFmtId="0" fontId="1" fillId="4" borderId="12" xfId="0" applyFont="1" applyFill="1" applyBorder="1" applyProtection="1">
      <protection hidden="1"/>
    </xf>
    <xf numFmtId="0" fontId="1" fillId="2" borderId="6" xfId="0" applyFont="1" applyFill="1" applyBorder="1" applyProtection="1">
      <protection hidden="1"/>
    </xf>
    <xf numFmtId="0" fontId="17" fillId="2" borderId="0" xfId="0" applyFont="1" applyFill="1" applyBorder="1" applyAlignment="1" applyProtection="1">
      <alignment vertical="top" wrapText="1"/>
      <protection hidden="1"/>
    </xf>
    <xf numFmtId="0" fontId="19" fillId="2" borderId="0" xfId="0" applyFont="1" applyFill="1" applyBorder="1" applyAlignment="1" applyProtection="1">
      <alignment vertical="center"/>
      <protection hidden="1"/>
    </xf>
    <xf numFmtId="0" fontId="1" fillId="4" borderId="9" xfId="0" applyFont="1" applyFill="1" applyBorder="1" applyProtection="1">
      <protection hidden="1"/>
    </xf>
    <xf numFmtId="14" fontId="1" fillId="2" borderId="0" xfId="0" applyNumberFormat="1" applyFont="1" applyFill="1" applyBorder="1" applyProtection="1">
      <protection hidden="1"/>
    </xf>
    <xf numFmtId="164" fontId="9" fillId="2" borderId="3" xfId="0" applyNumberFormat="1" applyFont="1" applyFill="1" applyBorder="1" applyAlignment="1" applyProtection="1">
      <alignment horizontal="center" vertical="center"/>
      <protection locked="0"/>
    </xf>
    <xf numFmtId="164" fontId="9" fillId="2" borderId="2" xfId="0" applyNumberFormat="1" applyFont="1" applyFill="1" applyBorder="1" applyAlignment="1" applyProtection="1">
      <alignment horizontal="center" vertical="center"/>
      <protection locked="0"/>
    </xf>
    <xf numFmtId="14" fontId="9" fillId="2" borderId="2" xfId="0" applyNumberFormat="1" applyFont="1" applyFill="1" applyBorder="1" applyAlignment="1" applyProtection="1">
      <alignment horizontal="center" vertical="center"/>
      <protection locked="0"/>
    </xf>
    <xf numFmtId="1" fontId="9" fillId="2" borderId="2" xfId="0" applyNumberFormat="1" applyFont="1" applyFill="1" applyBorder="1" applyAlignment="1" applyProtection="1">
      <alignment horizontal="center" vertical="center"/>
      <protection locked="0"/>
    </xf>
    <xf numFmtId="0" fontId="1" fillId="2" borderId="0" xfId="0" applyFont="1" applyFill="1" applyBorder="1" applyProtection="1">
      <protection locked="0"/>
    </xf>
    <xf numFmtId="165" fontId="10" fillId="2" borderId="2" xfId="0" applyNumberFormat="1" applyFont="1" applyFill="1" applyBorder="1" applyAlignment="1" applyProtection="1">
      <alignment horizontal="center" vertical="center"/>
      <protection locked="0"/>
    </xf>
    <xf numFmtId="0" fontId="1" fillId="2" borderId="0" xfId="0" applyFont="1" applyFill="1" applyBorder="1" applyAlignment="1" applyProtection="1">
      <alignment horizontal="center"/>
      <protection hidden="1"/>
    </xf>
    <xf numFmtId="0" fontId="9" fillId="2" borderId="0" xfId="0" applyFont="1" applyFill="1" applyBorder="1" applyAlignment="1" applyProtection="1">
      <protection hidden="1"/>
    </xf>
    <xf numFmtId="0" fontId="9" fillId="2" borderId="0" xfId="0" applyFont="1" applyFill="1" applyBorder="1" applyAlignment="1" applyProtection="1">
      <alignment vertical="center"/>
      <protection hidden="1"/>
    </xf>
    <xf numFmtId="0" fontId="10" fillId="2" borderId="0" xfId="0" applyFont="1" applyFill="1" applyBorder="1" applyAlignment="1" applyProtection="1">
      <alignment horizontal="center" vertical="center" wrapText="1"/>
      <protection hidden="1"/>
    </xf>
    <xf numFmtId="0" fontId="1" fillId="2" borderId="0" xfId="0" applyFont="1" applyFill="1" applyAlignment="1" applyProtection="1">
      <alignment vertical="center"/>
      <protection hidden="1"/>
    </xf>
    <xf numFmtId="0" fontId="1" fillId="2" borderId="0" xfId="0" applyFont="1" applyFill="1" applyProtection="1">
      <protection hidden="1"/>
    </xf>
    <xf numFmtId="0" fontId="1" fillId="2" borderId="0" xfId="0" applyFont="1" applyFill="1" applyBorder="1" applyProtection="1">
      <protection hidden="1"/>
    </xf>
    <xf numFmtId="0" fontId="1" fillId="2" borderId="0" xfId="0" applyFont="1" applyFill="1" applyAlignment="1" applyProtection="1">
      <alignment horizontal="center"/>
      <protection hidden="1"/>
    </xf>
    <xf numFmtId="0" fontId="51" fillId="6" borderId="4" xfId="0" applyFont="1" applyFill="1" applyBorder="1" applyProtection="1">
      <protection hidden="1"/>
    </xf>
    <xf numFmtId="0" fontId="51" fillId="9" borderId="3" xfId="0" applyFont="1" applyFill="1" applyBorder="1" applyProtection="1">
      <protection hidden="1"/>
    </xf>
    <xf numFmtId="0" fontId="49" fillId="9" borderId="5" xfId="0" applyFont="1" applyFill="1" applyBorder="1" applyProtection="1">
      <protection hidden="1"/>
    </xf>
    <xf numFmtId="0" fontId="49" fillId="9" borderId="4" xfId="0" applyFont="1" applyFill="1" applyBorder="1" applyProtection="1">
      <protection hidden="1"/>
    </xf>
    <xf numFmtId="0" fontId="51" fillId="9" borderId="3" xfId="0" applyFont="1" applyFill="1" applyBorder="1" applyAlignment="1" applyProtection="1">
      <alignment vertical="center"/>
      <protection hidden="1"/>
    </xf>
    <xf numFmtId="0" fontId="49" fillId="9" borderId="5" xfId="0" applyFont="1" applyFill="1" applyBorder="1" applyAlignment="1" applyProtection="1">
      <alignment vertical="center"/>
      <protection hidden="1"/>
    </xf>
    <xf numFmtId="0" fontId="49" fillId="9" borderId="4" xfId="0" applyFont="1" applyFill="1" applyBorder="1" applyAlignment="1" applyProtection="1">
      <alignment vertical="center"/>
      <protection hidden="1"/>
    </xf>
    <xf numFmtId="0" fontId="1" fillId="4" borderId="7" xfId="0" applyFont="1" applyFill="1" applyBorder="1" applyProtection="1">
      <protection hidden="1"/>
    </xf>
    <xf numFmtId="0" fontId="26" fillId="2" borderId="2" xfId="0" applyFont="1" applyFill="1" applyBorder="1" applyAlignment="1" applyProtection="1">
      <alignment horizontal="center"/>
      <protection hidden="1"/>
    </xf>
    <xf numFmtId="0" fontId="51" fillId="6" borderId="5" xfId="0" applyFont="1" applyFill="1" applyBorder="1" applyProtection="1">
      <protection hidden="1"/>
    </xf>
    <xf numFmtId="0" fontId="9" fillId="2" borderId="3" xfId="0" applyFont="1" applyFill="1" applyBorder="1" applyAlignment="1" applyProtection="1">
      <alignment horizontal="center" vertical="center"/>
      <protection locked="0" hidden="1"/>
    </xf>
    <xf numFmtId="0" fontId="51" fillId="5" borderId="5" xfId="0" applyFont="1" applyFill="1" applyBorder="1" applyAlignment="1" applyProtection="1">
      <alignment vertical="center"/>
      <protection hidden="1"/>
    </xf>
    <xf numFmtId="0" fontId="1" fillId="2" borderId="2" xfId="0" applyFont="1" applyFill="1" applyBorder="1" applyAlignment="1" applyProtection="1">
      <alignment horizontal="left" indent="1"/>
      <protection locked="0"/>
    </xf>
    <xf numFmtId="0" fontId="53" fillId="2" borderId="2" xfId="4" applyFont="1" applyFill="1" applyBorder="1" applyAlignment="1" applyProtection="1">
      <alignment horizontal="left" vertical="center" indent="1"/>
      <protection locked="0"/>
    </xf>
    <xf numFmtId="0" fontId="1" fillId="4" borderId="21" xfId="0" applyFont="1" applyFill="1" applyBorder="1" applyAlignment="1" applyProtection="1">
      <alignment horizontal="center" vertical="center"/>
      <protection hidden="1"/>
    </xf>
    <xf numFmtId="0" fontId="52" fillId="2" borderId="3" xfId="0" applyFont="1" applyFill="1" applyBorder="1" applyAlignment="1" applyProtection="1">
      <protection locked="0"/>
    </xf>
    <xf numFmtId="0" fontId="1" fillId="0" borderId="0" xfId="0" applyFont="1"/>
    <xf numFmtId="0" fontId="1" fillId="2" borderId="0" xfId="0" applyFont="1" applyFill="1" applyBorder="1" applyAlignment="1" applyProtection="1">
      <alignment wrapText="1"/>
      <protection hidden="1"/>
    </xf>
    <xf numFmtId="0" fontId="49" fillId="5" borderId="4" xfId="0" applyFont="1" applyFill="1" applyBorder="1" applyAlignment="1" applyProtection="1">
      <protection hidden="1"/>
    </xf>
    <xf numFmtId="0" fontId="1" fillId="2" borderId="0" xfId="0" applyFont="1" applyFill="1" applyAlignment="1" applyProtection="1">
      <alignment wrapText="1"/>
      <protection hidden="1"/>
    </xf>
    <xf numFmtId="0" fontId="52" fillId="4" borderId="3" xfId="0" applyFont="1" applyFill="1" applyBorder="1" applyAlignment="1" applyProtection="1">
      <alignment vertical="center" wrapText="1"/>
      <protection hidden="1"/>
    </xf>
    <xf numFmtId="0" fontId="52" fillId="2" borderId="2" xfId="0" applyFont="1" applyFill="1" applyBorder="1" applyProtection="1">
      <protection hidden="1"/>
    </xf>
    <xf numFmtId="0" fontId="51" fillId="5" borderId="4" xfId="0" applyFont="1" applyFill="1" applyBorder="1" applyAlignment="1" applyProtection="1">
      <alignment vertical="center"/>
      <protection hidden="1"/>
    </xf>
    <xf numFmtId="0" fontId="52" fillId="4" borderId="3" xfId="0" applyFont="1" applyFill="1" applyBorder="1" applyAlignment="1" applyProtection="1">
      <alignment horizontal="center" vertical="center"/>
      <protection hidden="1"/>
    </xf>
    <xf numFmtId="0" fontId="52" fillId="4" borderId="3" xfId="0" applyFont="1" applyFill="1" applyBorder="1" applyAlignment="1" applyProtection="1">
      <alignment horizontal="left" vertical="center" indent="1"/>
      <protection hidden="1"/>
    </xf>
    <xf numFmtId="14" fontId="52" fillId="2" borderId="10" xfId="0" applyNumberFormat="1" applyFont="1" applyFill="1" applyBorder="1" applyAlignment="1" applyProtection="1">
      <alignment horizontal="center" vertical="center" wrapText="1"/>
      <protection hidden="1"/>
    </xf>
    <xf numFmtId="0" fontId="1" fillId="2" borderId="3" xfId="0" applyFont="1" applyFill="1" applyBorder="1" applyAlignment="1" applyProtection="1">
      <alignment horizontal="center"/>
      <protection locked="0"/>
    </xf>
    <xf numFmtId="0" fontId="1" fillId="2" borderId="2" xfId="0" applyFont="1" applyFill="1" applyBorder="1" applyAlignment="1" applyProtection="1">
      <alignment horizontal="center" vertical="center" wrapText="1"/>
      <protection locked="0"/>
    </xf>
    <xf numFmtId="0" fontId="52" fillId="2" borderId="2" xfId="0" applyFont="1" applyFill="1" applyBorder="1" applyAlignment="1" applyProtection="1">
      <alignment horizontal="center" vertical="center" wrapText="1"/>
      <protection locked="0"/>
    </xf>
    <xf numFmtId="0" fontId="52" fillId="4" borderId="2" xfId="0" applyFont="1" applyFill="1" applyBorder="1" applyAlignment="1" applyProtection="1">
      <alignment horizontal="center" vertical="center" wrapText="1" readingOrder="1"/>
      <protection hidden="1"/>
    </xf>
    <xf numFmtId="0" fontId="1" fillId="2" borderId="2" xfId="0" applyFont="1" applyFill="1" applyBorder="1" applyAlignment="1" applyProtection="1">
      <alignment horizontal="center"/>
      <protection locked="0"/>
    </xf>
    <xf numFmtId="165" fontId="52" fillId="2" borderId="2" xfId="0" applyNumberFormat="1" applyFont="1" applyFill="1" applyBorder="1" applyAlignment="1" applyProtection="1">
      <alignment horizontal="center" vertical="center"/>
      <protection hidden="1"/>
    </xf>
    <xf numFmtId="0" fontId="51" fillId="6" borderId="3" xfId="0" applyFont="1" applyFill="1" applyBorder="1" applyProtection="1">
      <protection hidden="1"/>
    </xf>
    <xf numFmtId="0" fontId="1" fillId="2" borderId="0" xfId="0" applyFont="1" applyFill="1" applyBorder="1" applyAlignment="1" applyProtection="1">
      <alignment vertical="top" wrapText="1"/>
      <protection hidden="1"/>
    </xf>
    <xf numFmtId="0" fontId="49" fillId="2" borderId="0" xfId="0" applyFont="1" applyFill="1" applyBorder="1" applyAlignment="1" applyProtection="1">
      <alignment vertical="center"/>
      <protection hidden="1"/>
    </xf>
    <xf numFmtId="0" fontId="1" fillId="4" borderId="10"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protection hidden="1"/>
    </xf>
    <xf numFmtId="0" fontId="51" fillId="5" borderId="3" xfId="0" applyFont="1" applyFill="1" applyBorder="1" applyAlignment="1" applyProtection="1">
      <alignment horizontal="left" vertical="center" indent="1"/>
      <protection hidden="1"/>
    </xf>
    <xf numFmtId="0" fontId="52" fillId="4" borderId="10"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vertical="center"/>
      <protection hidden="1"/>
    </xf>
    <xf numFmtId="0" fontId="52" fillId="4" borderId="3" xfId="0" applyFont="1" applyFill="1" applyBorder="1" applyAlignment="1" applyProtection="1">
      <alignment horizontal="center" vertical="center" wrapText="1"/>
      <protection hidden="1"/>
    </xf>
    <xf numFmtId="0" fontId="52" fillId="4" borderId="4" xfId="0" applyFont="1" applyFill="1" applyBorder="1" applyAlignment="1" applyProtection="1">
      <alignment horizontal="center" vertical="center" wrapText="1"/>
      <protection hidden="1"/>
    </xf>
    <xf numFmtId="0" fontId="52" fillId="4" borderId="2" xfId="0" applyFont="1" applyFill="1" applyBorder="1" applyAlignment="1" applyProtection="1">
      <alignment horizontal="center" vertical="center" wrapText="1"/>
      <protection hidden="1"/>
    </xf>
    <xf numFmtId="0" fontId="18" fillId="2" borderId="0" xfId="0" applyFont="1" applyFill="1" applyBorder="1" applyAlignment="1" applyProtection="1">
      <alignment horizontal="center" vertical="center"/>
      <protection hidden="1"/>
    </xf>
    <xf numFmtId="0" fontId="9" fillId="4" borderId="3" xfId="0" applyFont="1" applyFill="1" applyBorder="1" applyAlignment="1" applyProtection="1">
      <alignment horizontal="center" vertical="center" wrapText="1"/>
      <protection locked="0"/>
    </xf>
    <xf numFmtId="164" fontId="9" fillId="2" borderId="2" xfId="0" applyNumberFormat="1" applyFont="1" applyFill="1" applyBorder="1" applyAlignment="1" applyProtection="1">
      <alignment horizontal="center" vertical="center" wrapText="1"/>
      <protection locked="0"/>
    </xf>
    <xf numFmtId="165" fontId="9" fillId="2" borderId="3" xfId="0" applyNumberFormat="1" applyFont="1" applyFill="1" applyBorder="1" applyAlignment="1" applyProtection="1">
      <alignment horizontal="center" vertical="center"/>
      <protection locked="0"/>
    </xf>
    <xf numFmtId="0" fontId="9" fillId="4" borderId="2" xfId="0" applyFont="1" applyFill="1" applyBorder="1" applyAlignment="1" applyProtection="1">
      <alignment horizontal="center" vertical="center"/>
      <protection locked="0"/>
    </xf>
    <xf numFmtId="164" fontId="9" fillId="2" borderId="3" xfId="0" applyNumberFormat="1" applyFont="1" applyFill="1" applyBorder="1" applyAlignment="1" applyProtection="1">
      <alignment horizontal="center" vertical="center"/>
      <protection locked="0"/>
    </xf>
    <xf numFmtId="0" fontId="9" fillId="2" borderId="0" xfId="0" applyFont="1" applyFill="1" applyBorder="1" applyAlignment="1" applyProtection="1">
      <alignment horizontal="center" vertical="center" wrapText="1"/>
      <protection locked="0"/>
    </xf>
    <xf numFmtId="0" fontId="5" fillId="2" borderId="0" xfId="0" applyFont="1" applyFill="1" applyBorder="1" applyAlignment="1" applyProtection="1">
      <alignment vertical="top" wrapText="1"/>
      <protection hidden="1"/>
    </xf>
    <xf numFmtId="14" fontId="1" fillId="2" borderId="0" xfId="0" applyNumberFormat="1" applyFont="1" applyFill="1" applyBorder="1" applyAlignment="1" applyProtection="1">
      <alignment vertical="center"/>
      <protection locked="0"/>
    </xf>
    <xf numFmtId="14" fontId="1" fillId="2" borderId="0" xfId="0" applyNumberFormat="1" applyFont="1" applyFill="1" applyBorder="1" applyAlignment="1" applyProtection="1">
      <alignment vertical="center"/>
      <protection hidden="1"/>
    </xf>
    <xf numFmtId="0" fontId="51" fillId="2" borderId="0" xfId="0" applyFont="1" applyFill="1" applyBorder="1" applyAlignment="1" applyProtection="1">
      <alignment vertical="center"/>
      <protection hidden="1"/>
    </xf>
    <xf numFmtId="0" fontId="52" fillId="4" borderId="4" xfId="0" applyFont="1" applyFill="1" applyBorder="1" applyAlignment="1" applyProtection="1">
      <alignment vertical="center"/>
      <protection hidden="1"/>
    </xf>
    <xf numFmtId="0" fontId="1" fillId="2" borderId="0" xfId="0" applyFont="1" applyFill="1" applyBorder="1" applyAlignment="1" applyProtection="1"/>
    <xf numFmtId="0" fontId="1" fillId="2" borderId="0" xfId="0" applyFont="1" applyFill="1" applyBorder="1" applyAlignment="1" applyProtection="1">
      <protection locked="0"/>
    </xf>
    <xf numFmtId="0" fontId="1" fillId="2" borderId="0" xfId="0" applyFont="1" applyFill="1" applyBorder="1" applyAlignment="1" applyProtection="1">
      <alignment vertical="center"/>
      <protection locked="0"/>
    </xf>
    <xf numFmtId="0" fontId="52" fillId="4" borderId="10" xfId="0" applyFont="1" applyFill="1" applyBorder="1" applyAlignment="1" applyProtection="1">
      <alignment horizontal="left" vertical="center" wrapText="1" indent="1"/>
      <protection hidden="1"/>
    </xf>
    <xf numFmtId="0" fontId="52" fillId="4" borderId="2" xfId="0" applyFont="1" applyFill="1" applyBorder="1" applyAlignment="1" applyProtection="1">
      <alignment horizontal="center" vertical="center"/>
      <protection hidden="1"/>
    </xf>
    <xf numFmtId="0" fontId="1" fillId="2" borderId="3" xfId="0" applyFont="1" applyFill="1" applyBorder="1" applyAlignment="1" applyProtection="1">
      <alignment horizontal="center" vertical="center" wrapText="1"/>
      <protection locked="0"/>
    </xf>
    <xf numFmtId="14" fontId="52" fillId="2" borderId="3" xfId="0" applyNumberFormat="1" applyFont="1" applyFill="1" applyBorder="1" applyAlignment="1" applyProtection="1">
      <alignment horizontal="center" vertical="center" wrapText="1"/>
      <protection locked="0"/>
    </xf>
    <xf numFmtId="0" fontId="52" fillId="2" borderId="3" xfId="0" applyFont="1" applyFill="1" applyBorder="1" applyAlignment="1" applyProtection="1">
      <alignment horizontal="center" vertical="center" wrapText="1"/>
      <protection locked="0"/>
    </xf>
    <xf numFmtId="0" fontId="52" fillId="2" borderId="3" xfId="0" applyFont="1" applyFill="1" applyBorder="1" applyAlignment="1" applyProtection="1">
      <alignment horizontal="left" vertical="center" wrapText="1" indent="1"/>
      <protection locked="0"/>
    </xf>
    <xf numFmtId="0" fontId="49" fillId="6" borderId="3" xfId="0" applyFont="1" applyFill="1" applyBorder="1" applyAlignment="1" applyProtection="1">
      <alignment vertical="center"/>
      <protection hidden="1"/>
    </xf>
    <xf numFmtId="0" fontId="49" fillId="6" borderId="5" xfId="0" applyFont="1" applyFill="1" applyBorder="1" applyAlignment="1" applyProtection="1">
      <alignment vertical="center"/>
      <protection hidden="1"/>
    </xf>
    <xf numFmtId="0" fontId="49" fillId="6" borderId="4" xfId="0" applyFont="1" applyFill="1" applyBorder="1" applyAlignment="1" applyProtection="1">
      <alignment vertical="center"/>
      <protection hidden="1"/>
    </xf>
    <xf numFmtId="0" fontId="52" fillId="2" borderId="0" xfId="0" applyFont="1" applyFill="1" applyBorder="1" applyAlignment="1" applyProtection="1">
      <alignment vertical="center"/>
      <protection hidden="1"/>
    </xf>
    <xf numFmtId="164" fontId="1" fillId="2" borderId="2" xfId="0" applyNumberFormat="1" applyFont="1" applyFill="1" applyBorder="1" applyAlignment="1" applyProtection="1">
      <alignment horizontal="center"/>
      <protection hidden="1"/>
    </xf>
    <xf numFmtId="164" fontId="52" fillId="2" borderId="2" xfId="0" applyNumberFormat="1" applyFont="1" applyFill="1" applyBorder="1" applyAlignment="1" applyProtection="1">
      <alignment horizontal="center" vertical="center" wrapText="1"/>
      <protection hidden="1"/>
    </xf>
    <xf numFmtId="164" fontId="52" fillId="2" borderId="2" xfId="3" applyNumberFormat="1" applyFont="1" applyFill="1" applyBorder="1" applyAlignment="1" applyProtection="1">
      <alignment horizontal="center" vertical="center" wrapText="1"/>
      <protection hidden="1"/>
    </xf>
    <xf numFmtId="164" fontId="1" fillId="2" borderId="0" xfId="0" applyNumberFormat="1" applyFont="1" applyFill="1" applyBorder="1" applyAlignment="1" applyProtection="1">
      <protection hidden="1"/>
    </xf>
    <xf numFmtId="164" fontId="1" fillId="2" borderId="5" xfId="0" applyNumberFormat="1" applyFont="1" applyFill="1" applyBorder="1" applyAlignment="1" applyProtection="1">
      <alignment horizontal="center"/>
      <protection hidden="1"/>
    </xf>
    <xf numFmtId="164" fontId="1" fillId="2" borderId="0" xfId="0" applyNumberFormat="1" applyFont="1" applyFill="1" applyBorder="1" applyAlignment="1" applyProtection="1">
      <alignment horizontal="center"/>
      <protection hidden="1"/>
    </xf>
    <xf numFmtId="164" fontId="56" fillId="4" borderId="2" xfId="0" applyNumberFormat="1" applyFont="1" applyFill="1" applyBorder="1" applyAlignment="1" applyProtection="1">
      <alignment horizontal="center"/>
      <protection hidden="1"/>
    </xf>
    <xf numFmtId="0" fontId="56" fillId="2" borderId="0" xfId="0" applyFont="1" applyFill="1" applyAlignment="1" applyProtection="1">
      <alignment horizontal="right" indent="2"/>
      <protection hidden="1"/>
    </xf>
    <xf numFmtId="0" fontId="51" fillId="4" borderId="9" xfId="0" applyFont="1" applyFill="1" applyBorder="1" applyAlignment="1" applyProtection="1">
      <alignment vertical="center"/>
      <protection hidden="1"/>
    </xf>
    <xf numFmtId="165" fontId="52" fillId="2" borderId="2" xfId="0" applyNumberFormat="1" applyFont="1" applyFill="1" applyBorder="1" applyAlignment="1" applyProtection="1">
      <alignment horizontal="center" vertical="center"/>
      <protection locked="0"/>
    </xf>
    <xf numFmtId="165" fontId="52" fillId="2" borderId="4" xfId="0" applyNumberFormat="1" applyFont="1" applyFill="1" applyBorder="1" applyAlignment="1" applyProtection="1">
      <alignment horizontal="center" vertical="center"/>
      <protection locked="0"/>
    </xf>
    <xf numFmtId="165" fontId="52" fillId="2" borderId="3" xfId="0" applyNumberFormat="1" applyFont="1" applyFill="1" applyBorder="1" applyAlignment="1" applyProtection="1">
      <alignment horizontal="left" vertical="center" wrapText="1"/>
      <protection locked="0"/>
    </xf>
    <xf numFmtId="14" fontId="52" fillId="2" borderId="3" xfId="0" applyNumberFormat="1" applyFont="1" applyFill="1" applyBorder="1" applyAlignment="1" applyProtection="1">
      <alignment horizontal="center" vertical="center"/>
      <protection locked="0"/>
    </xf>
    <xf numFmtId="0" fontId="1" fillId="4" borderId="9" xfId="0" applyFont="1" applyFill="1" applyBorder="1" applyAlignment="1" applyProtection="1">
      <alignment vertical="center"/>
      <protection hidden="1"/>
    </xf>
    <xf numFmtId="14" fontId="52" fillId="2" borderId="2" xfId="0" applyNumberFormat="1" applyFont="1" applyFill="1" applyBorder="1" applyAlignment="1" applyProtection="1">
      <alignment horizontal="center" vertical="center" wrapText="1"/>
      <protection hidden="1"/>
    </xf>
    <xf numFmtId="0" fontId="52" fillId="4" borderId="3" xfId="0" applyFont="1" applyFill="1" applyBorder="1" applyAlignment="1" applyProtection="1">
      <alignment horizontal="left" vertical="center" wrapText="1" indent="1"/>
      <protection hidden="1"/>
    </xf>
    <xf numFmtId="0" fontId="52" fillId="2" borderId="3" xfId="0" applyFont="1" applyFill="1" applyBorder="1" applyAlignment="1" applyProtection="1">
      <alignment horizontal="left" vertical="center" wrapText="1" indent="2"/>
      <protection locked="0"/>
    </xf>
    <xf numFmtId="165" fontId="52" fillId="2" borderId="3" xfId="0" applyNumberFormat="1" applyFont="1" applyFill="1" applyBorder="1" applyAlignment="1" applyProtection="1">
      <alignment vertical="center"/>
      <protection locked="0"/>
    </xf>
    <xf numFmtId="165" fontId="52" fillId="2" borderId="5" xfId="0" applyNumberFormat="1" applyFont="1" applyFill="1" applyBorder="1" applyAlignment="1" applyProtection="1">
      <alignment vertical="center"/>
      <protection locked="0"/>
    </xf>
    <xf numFmtId="0" fontId="1" fillId="2" borderId="6" xfId="0" applyFont="1" applyFill="1" applyBorder="1" applyAlignment="1" applyProtection="1">
      <alignment horizontal="left" indent="1"/>
      <protection hidden="1"/>
    </xf>
    <xf numFmtId="164" fontId="1" fillId="2" borderId="6" xfId="0" applyNumberFormat="1" applyFont="1" applyFill="1" applyBorder="1" applyAlignment="1" applyProtection="1">
      <alignment horizontal="center"/>
      <protection hidden="1"/>
    </xf>
    <xf numFmtId="0" fontId="33" fillId="2" borderId="0" xfId="0" applyFont="1" applyFill="1" applyBorder="1" applyAlignment="1" applyProtection="1">
      <alignment vertical="center"/>
      <protection hidden="1"/>
    </xf>
    <xf numFmtId="0" fontId="34" fillId="2" borderId="0" xfId="0" applyFont="1" applyFill="1" applyBorder="1" applyAlignment="1" applyProtection="1">
      <alignment vertical="center" wrapText="1"/>
      <protection hidden="1"/>
    </xf>
    <xf numFmtId="0" fontId="19" fillId="2" borderId="7" xfId="0" applyFont="1" applyFill="1" applyBorder="1" applyAlignment="1" applyProtection="1">
      <alignment vertical="center"/>
      <protection hidden="1"/>
    </xf>
    <xf numFmtId="0" fontId="17" fillId="2" borderId="7" xfId="0" applyFont="1" applyFill="1" applyBorder="1" applyAlignment="1" applyProtection="1">
      <alignment vertical="top" wrapText="1"/>
      <protection hidden="1"/>
    </xf>
    <xf numFmtId="14" fontId="1" fillId="2" borderId="7" xfId="0" applyNumberFormat="1" applyFont="1" applyFill="1" applyBorder="1" applyProtection="1">
      <protection hidden="1"/>
    </xf>
    <xf numFmtId="0" fontId="51" fillId="2" borderId="7" xfId="0" applyFont="1" applyFill="1" applyBorder="1" applyAlignment="1" applyProtection="1">
      <alignment vertical="center"/>
      <protection hidden="1"/>
    </xf>
    <xf numFmtId="0" fontId="1" fillId="2" borderId="7" xfId="0" applyFont="1" applyFill="1" applyBorder="1" applyAlignment="1" applyProtection="1">
      <protection hidden="1"/>
    </xf>
    <xf numFmtId="0" fontId="1" fillId="2" borderId="7" xfId="0" applyFont="1" applyFill="1" applyBorder="1" applyAlignment="1" applyProtection="1">
      <alignment wrapText="1"/>
      <protection hidden="1"/>
    </xf>
    <xf numFmtId="0" fontId="54" fillId="2" borderId="0" xfId="0" applyFont="1" applyFill="1" applyBorder="1" applyProtection="1">
      <protection hidden="1"/>
    </xf>
    <xf numFmtId="0" fontId="1" fillId="2" borderId="2" xfId="0" applyFont="1" applyFill="1" applyBorder="1" applyAlignment="1" applyProtection="1">
      <alignment horizontal="left" vertical="center" wrapText="1" indent="1"/>
      <protection locked="0"/>
    </xf>
    <xf numFmtId="14" fontId="1" fillId="2" borderId="2" xfId="0" applyNumberFormat="1" applyFont="1" applyFill="1" applyBorder="1" applyAlignment="1" applyProtection="1">
      <alignment horizontal="left" vertical="center" indent="1"/>
      <protection locked="0"/>
    </xf>
    <xf numFmtId="0" fontId="9" fillId="4" borderId="18"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left" vertical="center" wrapText="1" indent="1"/>
      <protection locked="0"/>
    </xf>
    <xf numFmtId="0" fontId="1" fillId="2" borderId="3" xfId="0" applyFont="1" applyFill="1" applyBorder="1" applyAlignment="1" applyProtection="1">
      <alignment horizontal="left" wrapText="1" indent="1"/>
      <protection locked="0"/>
    </xf>
    <xf numFmtId="0" fontId="52" fillId="4" borderId="35" xfId="0" applyFont="1" applyFill="1" applyBorder="1" applyAlignment="1" applyProtection="1">
      <alignment horizontal="left" vertical="center" wrapText="1" indent="1"/>
      <protection hidden="1"/>
    </xf>
    <xf numFmtId="0" fontId="1" fillId="2" borderId="35" xfId="0" applyFont="1" applyFill="1" applyBorder="1" applyAlignment="1" applyProtection="1">
      <alignment horizontal="left" vertical="center" wrapText="1" indent="1"/>
      <protection locked="0"/>
    </xf>
    <xf numFmtId="0" fontId="9" fillId="4" borderId="3" xfId="0" applyFont="1" applyFill="1" applyBorder="1" applyAlignment="1" applyProtection="1">
      <alignment vertical="center"/>
      <protection locked="0"/>
    </xf>
    <xf numFmtId="165" fontId="9" fillId="2" borderId="3" xfId="0" applyNumberFormat="1" applyFont="1" applyFill="1" applyBorder="1" applyAlignment="1" applyProtection="1">
      <alignment vertical="center"/>
      <protection locked="0"/>
    </xf>
    <xf numFmtId="0" fontId="57" fillId="5" borderId="4" xfId="0" applyFont="1" applyFill="1" applyBorder="1" applyAlignment="1" applyProtection="1">
      <protection hidden="1"/>
    </xf>
    <xf numFmtId="0" fontId="52" fillId="2" borderId="0" xfId="0" applyFont="1" applyFill="1" applyBorder="1" applyAlignment="1" applyProtection="1">
      <alignment vertical="center"/>
      <protection locked="0" hidden="1"/>
    </xf>
    <xf numFmtId="0" fontId="1" fillId="2" borderId="0" xfId="0" applyFont="1" applyFill="1" applyBorder="1" applyAlignment="1" applyProtection="1">
      <alignment vertical="center"/>
      <protection locked="0" hidden="1"/>
    </xf>
    <xf numFmtId="164" fontId="9" fillId="2" borderId="0" xfId="0" applyNumberFormat="1" applyFont="1" applyFill="1" applyBorder="1" applyAlignment="1" applyProtection="1">
      <protection locked="0"/>
    </xf>
    <xf numFmtId="0" fontId="1" fillId="2" borderId="0" xfId="0" applyFont="1" applyFill="1" applyBorder="1" applyAlignment="1" applyProtection="1">
      <alignment horizontal="left" indent="1"/>
      <protection locked="0"/>
    </xf>
    <xf numFmtId="0" fontId="1" fillId="2" borderId="0" xfId="0" applyFont="1" applyFill="1" applyBorder="1" applyAlignment="1" applyProtection="1">
      <alignment horizontal="left"/>
      <protection locked="0"/>
    </xf>
    <xf numFmtId="0" fontId="0" fillId="2" borderId="0" xfId="0" applyFont="1" applyFill="1" applyBorder="1" applyProtection="1">
      <protection locked="0"/>
    </xf>
    <xf numFmtId="0" fontId="49" fillId="6" borderId="3" xfId="0" applyFont="1" applyFill="1" applyBorder="1" applyAlignment="1" applyProtection="1">
      <protection locked="0"/>
    </xf>
    <xf numFmtId="0" fontId="49" fillId="6" borderId="5" xfId="0" applyFont="1" applyFill="1" applyBorder="1" applyAlignment="1" applyProtection="1">
      <protection locked="0"/>
    </xf>
    <xf numFmtId="0" fontId="49" fillId="6" borderId="4" xfId="0" applyFont="1" applyFill="1" applyBorder="1" applyAlignment="1" applyProtection="1">
      <protection locked="0"/>
    </xf>
    <xf numFmtId="0" fontId="52" fillId="4" borderId="2" xfId="0" applyFont="1" applyFill="1" applyBorder="1" applyAlignment="1" applyProtection="1">
      <alignment horizontal="center" vertical="center" wrapText="1"/>
      <protection locked="0"/>
    </xf>
    <xf numFmtId="0" fontId="52" fillId="4" borderId="2" xfId="0" applyFont="1" applyFill="1" applyBorder="1" applyAlignment="1" applyProtection="1">
      <alignment vertical="center" wrapText="1"/>
      <protection locked="0"/>
    </xf>
    <xf numFmtId="165" fontId="52" fillId="2" borderId="2" xfId="0" applyNumberFormat="1" applyFont="1" applyFill="1" applyBorder="1" applyAlignment="1" applyProtection="1">
      <alignment vertical="center"/>
      <protection locked="0"/>
    </xf>
    <xf numFmtId="0" fontId="49" fillId="6" borderId="3" xfId="0" applyFont="1" applyFill="1" applyBorder="1" applyAlignment="1" applyProtection="1">
      <alignment vertical="center" wrapText="1"/>
      <protection locked="0"/>
    </xf>
    <xf numFmtId="0" fontId="49" fillId="6" borderId="5" xfId="0" applyFont="1" applyFill="1" applyBorder="1" applyAlignment="1" applyProtection="1">
      <alignment vertical="center" wrapText="1"/>
      <protection locked="0"/>
    </xf>
    <xf numFmtId="0" fontId="49" fillId="6" borderId="4" xfId="0" applyFont="1" applyFill="1" applyBorder="1" applyAlignment="1" applyProtection="1">
      <alignment vertical="center" wrapText="1"/>
      <protection locked="0"/>
    </xf>
    <xf numFmtId="0" fontId="52" fillId="4" borderId="3" xfId="0" applyFont="1" applyFill="1" applyBorder="1" applyAlignment="1" applyProtection="1">
      <alignment vertical="center" wrapText="1"/>
      <protection locked="0"/>
    </xf>
    <xf numFmtId="165" fontId="52" fillId="2" borderId="18" xfId="0" applyNumberFormat="1" applyFont="1" applyFill="1" applyBorder="1" applyAlignment="1" applyProtection="1">
      <alignment vertical="center"/>
      <protection locked="0"/>
    </xf>
    <xf numFmtId="165" fontId="52" fillId="2" borderId="15" xfId="0" applyNumberFormat="1" applyFont="1" applyFill="1" applyBorder="1" applyAlignment="1" applyProtection="1">
      <alignment vertical="center"/>
      <protection locked="0"/>
    </xf>
    <xf numFmtId="0" fontId="52" fillId="2" borderId="18" xfId="0" applyFont="1" applyFill="1" applyBorder="1" applyAlignment="1" applyProtection="1">
      <alignment vertical="center"/>
      <protection locked="0"/>
    </xf>
    <xf numFmtId="0" fontId="52" fillId="2" borderId="2" xfId="0" applyFont="1" applyFill="1" applyBorder="1" applyAlignment="1" applyProtection="1">
      <alignment vertical="center"/>
      <protection locked="0"/>
    </xf>
    <xf numFmtId="0" fontId="52" fillId="2" borderId="2" xfId="0" applyFont="1" applyFill="1" applyBorder="1" applyAlignment="1" applyProtection="1">
      <alignment horizontal="center"/>
      <protection locked="0"/>
    </xf>
    <xf numFmtId="0" fontId="52" fillId="2" borderId="2" xfId="0" applyFont="1" applyFill="1" applyBorder="1" applyAlignment="1" applyProtection="1">
      <protection locked="0"/>
    </xf>
    <xf numFmtId="0" fontId="52" fillId="2" borderId="38" xfId="0" applyFont="1" applyFill="1" applyBorder="1" applyAlignment="1" applyProtection="1">
      <alignment horizontal="center"/>
      <protection locked="0"/>
    </xf>
    <xf numFmtId="0" fontId="52" fillId="2" borderId="50" xfId="0" applyFont="1" applyFill="1" applyBorder="1" applyAlignment="1" applyProtection="1">
      <protection locked="0"/>
    </xf>
    <xf numFmtId="0" fontId="52" fillId="2" borderId="51" xfId="0" applyFont="1" applyFill="1" applyBorder="1" applyAlignment="1" applyProtection="1">
      <protection locked="0"/>
    </xf>
    <xf numFmtId="0" fontId="52" fillId="2" borderId="52" xfId="0" applyFont="1" applyFill="1" applyBorder="1" applyAlignment="1" applyProtection="1">
      <protection locked="0"/>
    </xf>
    <xf numFmtId="0" fontId="1" fillId="4" borderId="2" xfId="0" applyFont="1" applyFill="1" applyBorder="1" applyAlignment="1" applyProtection="1">
      <alignment horizontal="center" vertical="center" wrapText="1"/>
      <protection locked="0"/>
    </xf>
    <xf numFmtId="165" fontId="1" fillId="2" borderId="2" xfId="0" applyNumberFormat="1" applyFont="1" applyFill="1" applyBorder="1" applyAlignment="1" applyProtection="1">
      <alignment horizontal="center" vertical="center"/>
      <protection locked="0"/>
    </xf>
    <xf numFmtId="0" fontId="52" fillId="4" borderId="2" xfId="0" applyFont="1" applyFill="1" applyBorder="1" applyAlignment="1" applyProtection="1">
      <alignment horizontal="left" vertical="center" wrapText="1"/>
      <protection hidden="1"/>
    </xf>
    <xf numFmtId="0" fontId="52" fillId="4" borderId="5" xfId="0" applyFont="1" applyFill="1" applyBorder="1" applyAlignment="1" applyProtection="1">
      <alignment vertical="center" wrapText="1"/>
      <protection hidden="1"/>
    </xf>
    <xf numFmtId="0" fontId="46" fillId="2" borderId="0" xfId="0" applyFont="1" applyFill="1" applyBorder="1" applyProtection="1">
      <protection locked="0"/>
    </xf>
    <xf numFmtId="0" fontId="49" fillId="2" borderId="0" xfId="0" applyFont="1" applyFill="1" applyBorder="1" applyProtection="1">
      <protection locked="0"/>
    </xf>
    <xf numFmtId="0" fontId="57" fillId="2" borderId="0" xfId="0" applyFont="1" applyFill="1" applyProtection="1">
      <protection locked="0"/>
    </xf>
    <xf numFmtId="0" fontId="57" fillId="2" borderId="0" xfId="0" applyFont="1" applyFill="1" applyAlignment="1" applyProtection="1">
      <alignment vertical="center"/>
      <protection locked="0"/>
    </xf>
    <xf numFmtId="165" fontId="17" fillId="2" borderId="0" xfId="0" applyNumberFormat="1" applyFont="1" applyFill="1" applyBorder="1" applyAlignment="1" applyProtection="1">
      <alignment horizontal="center" vertical="center"/>
      <protection hidden="1"/>
    </xf>
    <xf numFmtId="164" fontId="17" fillId="2" borderId="0" xfId="0" applyNumberFormat="1" applyFont="1" applyFill="1" applyBorder="1" applyAlignment="1" applyProtection="1">
      <alignment horizontal="center" vertical="center"/>
      <protection hidden="1"/>
    </xf>
    <xf numFmtId="0" fontId="17" fillId="2" borderId="26" xfId="0" applyNumberFormat="1" applyFont="1" applyFill="1" applyBorder="1" applyAlignment="1" applyProtection="1">
      <alignment horizontal="center" vertical="center"/>
      <protection hidden="1"/>
    </xf>
    <xf numFmtId="0" fontId="4" fillId="2" borderId="0" xfId="0" applyFont="1" applyFill="1" applyBorder="1" applyAlignment="1" applyProtection="1">
      <protection hidden="1"/>
    </xf>
    <xf numFmtId="0" fontId="5" fillId="2" borderId="0" xfId="0" applyFont="1" applyFill="1" applyBorder="1" applyAlignment="1" applyProtection="1">
      <alignment horizontal="left" vertical="top" indent="13"/>
      <protection hidden="1"/>
    </xf>
    <xf numFmtId="0" fontId="0" fillId="2" borderId="0" xfId="0" applyFill="1" applyAlignment="1" applyProtection="1">
      <alignment horizontal="right"/>
      <protection hidden="1"/>
    </xf>
    <xf numFmtId="0" fontId="17" fillId="2" borderId="0" xfId="0" applyFont="1" applyFill="1" applyBorder="1" applyAlignment="1" applyProtection="1">
      <alignment vertical="top"/>
      <protection locked="0"/>
    </xf>
    <xf numFmtId="0" fontId="1" fillId="2" borderId="2" xfId="0" applyFont="1" applyFill="1" applyBorder="1" applyAlignment="1" applyProtection="1">
      <alignment horizontal="left" indent="1"/>
      <protection locked="0" hidden="1"/>
    </xf>
    <xf numFmtId="0" fontId="1" fillId="2" borderId="2" xfId="0" applyFont="1" applyFill="1" applyBorder="1" applyAlignment="1" applyProtection="1">
      <alignment horizontal="left" vertical="center" indent="1"/>
      <protection locked="0" hidden="1"/>
    </xf>
    <xf numFmtId="0" fontId="1" fillId="4" borderId="4" xfId="0" applyFont="1" applyFill="1" applyBorder="1" applyAlignment="1" applyProtection="1">
      <alignment horizontal="center" vertical="center" wrapText="1"/>
      <protection hidden="1"/>
    </xf>
    <xf numFmtId="0" fontId="1" fillId="4" borderId="3" xfId="0" applyFont="1" applyFill="1" applyBorder="1" applyAlignment="1" applyProtection="1">
      <alignment horizontal="center" vertical="center" wrapText="1"/>
      <protection hidden="1"/>
    </xf>
    <xf numFmtId="0" fontId="1" fillId="4" borderId="2" xfId="0" applyFont="1" applyFill="1" applyBorder="1" applyAlignment="1" applyProtection="1">
      <alignment horizontal="center" vertical="center" wrapText="1"/>
      <protection hidden="1"/>
    </xf>
    <xf numFmtId="0" fontId="52" fillId="2" borderId="4" xfId="0" applyNumberFormat="1" applyFont="1" applyFill="1" applyBorder="1" applyAlignment="1" applyProtection="1">
      <alignment horizontal="center" vertical="center"/>
      <protection hidden="1"/>
    </xf>
    <xf numFmtId="0" fontId="1" fillId="2" borderId="2" xfId="0" applyFont="1" applyFill="1" applyBorder="1" applyAlignment="1" applyProtection="1">
      <alignment horizontal="left" indent="1"/>
      <protection hidden="1"/>
    </xf>
    <xf numFmtId="0" fontId="1" fillId="2" borderId="2" xfId="0" applyFont="1" applyFill="1" applyBorder="1" applyAlignment="1" applyProtection="1">
      <alignment horizontal="left" vertical="center" indent="1"/>
      <protection hidden="1"/>
    </xf>
    <xf numFmtId="0" fontId="49" fillId="2" borderId="0" xfId="0" applyFont="1" applyFill="1" applyProtection="1">
      <protection locked="0" hidden="1"/>
    </xf>
    <xf numFmtId="0" fontId="1" fillId="2" borderId="0" xfId="0" applyFont="1" applyFill="1" applyProtection="1">
      <protection locked="0" hidden="1"/>
    </xf>
    <xf numFmtId="0" fontId="1" fillId="2" borderId="0" xfId="0" applyFont="1" applyFill="1" applyAlignment="1" applyProtection="1">
      <alignment horizontal="center"/>
      <protection locked="0" hidden="1"/>
    </xf>
    <xf numFmtId="0" fontId="1" fillId="2" borderId="6" xfId="0" applyFont="1" applyFill="1" applyBorder="1" applyProtection="1">
      <protection locked="0" hidden="1"/>
    </xf>
    <xf numFmtId="0" fontId="49" fillId="2" borderId="7" xfId="0" applyFont="1" applyFill="1" applyBorder="1" applyProtection="1">
      <protection locked="0" hidden="1"/>
    </xf>
    <xf numFmtId="0" fontId="1" fillId="2" borderId="0" xfId="0" applyFont="1" applyFill="1" applyBorder="1" applyProtection="1">
      <protection locked="0" hidden="1"/>
    </xf>
    <xf numFmtId="0" fontId="1" fillId="2" borderId="9" xfId="0" applyFont="1" applyFill="1" applyBorder="1" applyProtection="1">
      <protection locked="0" hidden="1"/>
    </xf>
    <xf numFmtId="0" fontId="49" fillId="6" borderId="0" xfId="0" applyFont="1" applyFill="1" applyProtection="1">
      <protection locked="0" hidden="1"/>
    </xf>
    <xf numFmtId="14" fontId="1" fillId="2" borderId="0" xfId="0" applyNumberFormat="1" applyFont="1" applyFill="1" applyProtection="1">
      <protection locked="0" hidden="1"/>
    </xf>
    <xf numFmtId="14" fontId="52" fillId="2" borderId="2" xfId="0" applyNumberFormat="1" applyFont="1" applyFill="1" applyBorder="1" applyAlignment="1" applyProtection="1">
      <alignment horizontal="left" vertical="center" indent="1"/>
      <protection locked="0" hidden="1"/>
    </xf>
    <xf numFmtId="0" fontId="51" fillId="2" borderId="0" xfId="0" applyFont="1" applyFill="1" applyBorder="1" applyAlignment="1" applyProtection="1">
      <alignment horizontal="left" vertical="center" indent="1"/>
      <protection locked="0" hidden="1"/>
    </xf>
    <xf numFmtId="14" fontId="1" fillId="2" borderId="0" xfId="0" applyNumberFormat="1" applyFont="1" applyFill="1" applyBorder="1" applyProtection="1">
      <protection locked="0" hidden="1"/>
    </xf>
    <xf numFmtId="0" fontId="1" fillId="2" borderId="0" xfId="0" quotePrefix="1" applyFont="1" applyFill="1" applyProtection="1">
      <protection locked="0" hidden="1"/>
    </xf>
    <xf numFmtId="0" fontId="53" fillId="2" borderId="2" xfId="4" applyFont="1" applyFill="1" applyBorder="1" applyAlignment="1" applyProtection="1">
      <alignment horizontal="left" vertical="center" indent="1"/>
      <protection locked="0" hidden="1"/>
    </xf>
    <xf numFmtId="0" fontId="0" fillId="2" borderId="0" xfId="0" applyFont="1" applyFill="1" applyProtection="1">
      <protection locked="0" hidden="1"/>
    </xf>
    <xf numFmtId="0" fontId="0" fillId="2" borderId="9" xfId="0" applyFont="1" applyFill="1" applyBorder="1" applyProtection="1">
      <protection locked="0" hidden="1"/>
    </xf>
    <xf numFmtId="0" fontId="24" fillId="2" borderId="0" xfId="0" applyFont="1" applyFill="1" applyProtection="1">
      <protection locked="0" hidden="1"/>
    </xf>
    <xf numFmtId="0" fontId="24" fillId="2" borderId="0" xfId="0" applyFont="1" applyFill="1" applyAlignment="1" applyProtection="1">
      <alignment horizontal="center"/>
      <protection locked="0" hidden="1"/>
    </xf>
    <xf numFmtId="0" fontId="9" fillId="4" borderId="3" xfId="0" applyFont="1" applyFill="1" applyBorder="1" applyAlignment="1" applyProtection="1">
      <alignment horizontal="center" vertical="center" wrapText="1"/>
      <protection locked="0" hidden="1"/>
    </xf>
    <xf numFmtId="0" fontId="49" fillId="2" borderId="7" xfId="0" applyFont="1" applyFill="1" applyBorder="1" applyAlignment="1" applyProtection="1">
      <alignment horizontal="center" vertical="center"/>
      <protection locked="0" hidden="1"/>
    </xf>
    <xf numFmtId="0" fontId="9" fillId="2" borderId="0" xfId="0" applyFont="1" applyFill="1" applyProtection="1">
      <protection locked="0" hidden="1"/>
    </xf>
    <xf numFmtId="0" fontId="9" fillId="2" borderId="0" xfId="0" applyFont="1" applyFill="1" applyBorder="1" applyProtection="1">
      <protection locked="0" hidden="1"/>
    </xf>
    <xf numFmtId="164" fontId="9" fillId="2" borderId="3" xfId="0" applyNumberFormat="1" applyFont="1" applyFill="1" applyBorder="1" applyAlignment="1" applyProtection="1">
      <alignment horizontal="center"/>
      <protection locked="0" hidden="1"/>
    </xf>
    <xf numFmtId="0" fontId="49" fillId="2" borderId="0" xfId="0" applyFont="1" applyFill="1" applyBorder="1" applyAlignment="1" applyProtection="1">
      <alignment vertical="center"/>
      <protection locked="0" hidden="1"/>
    </xf>
    <xf numFmtId="0" fontId="10" fillId="2" borderId="0" xfId="0" applyFont="1" applyFill="1" applyBorder="1" applyAlignment="1" applyProtection="1">
      <alignment vertical="center" readingOrder="1"/>
      <protection locked="0" hidden="1"/>
    </xf>
    <xf numFmtId="0" fontId="1" fillId="2" borderId="0" xfId="0" applyFont="1" applyFill="1" applyAlignment="1" applyProtection="1">
      <alignment vertical="center"/>
      <protection locked="0" hidden="1"/>
    </xf>
    <xf numFmtId="0" fontId="10" fillId="2" borderId="0" xfId="0" applyFont="1" applyFill="1" applyBorder="1" applyAlignment="1" applyProtection="1">
      <alignment wrapText="1" readingOrder="1"/>
      <protection locked="0" hidden="1"/>
    </xf>
    <xf numFmtId="0" fontId="29" fillId="2" borderId="0" xfId="0" applyFont="1" applyFill="1" applyProtection="1">
      <protection locked="0" hidden="1"/>
    </xf>
    <xf numFmtId="0" fontId="1" fillId="2" borderId="3" xfId="0" applyFont="1" applyFill="1" applyBorder="1" applyAlignment="1" applyProtection="1">
      <alignment vertical="center" wrapText="1"/>
      <protection locked="0" hidden="1"/>
    </xf>
    <xf numFmtId="0" fontId="1" fillId="2" borderId="35" xfId="0" applyFont="1" applyFill="1" applyBorder="1" applyAlignment="1" applyProtection="1">
      <alignment horizontal="center" vertical="center" wrapText="1"/>
      <protection locked="0" hidden="1"/>
    </xf>
    <xf numFmtId="0" fontId="52" fillId="2" borderId="3" xfId="0" applyFont="1" applyFill="1" applyBorder="1" applyAlignment="1" applyProtection="1">
      <alignment horizontal="left" vertical="center" wrapText="1" indent="1"/>
      <protection locked="0" hidden="1"/>
    </xf>
    <xf numFmtId="0" fontId="52" fillId="2" borderId="3" xfId="0" applyFont="1" applyFill="1" applyBorder="1" applyAlignment="1" applyProtection="1">
      <alignment horizontal="left" vertical="center" indent="1"/>
      <protection locked="0" hidden="1"/>
    </xf>
    <xf numFmtId="0" fontId="52" fillId="2" borderId="5" xfId="0" applyFont="1" applyFill="1" applyBorder="1" applyAlignment="1" applyProtection="1">
      <alignment horizontal="left" vertical="center" indent="1"/>
      <protection locked="0" hidden="1"/>
    </xf>
    <xf numFmtId="0" fontId="52" fillId="2" borderId="2" xfId="0" applyNumberFormat="1" applyFont="1" applyFill="1" applyBorder="1" applyAlignment="1" applyProtection="1">
      <alignment horizontal="left" vertical="center" indent="1"/>
      <protection locked="0" hidden="1"/>
    </xf>
    <xf numFmtId="0" fontId="9" fillId="2" borderId="15" xfId="0" applyFont="1" applyFill="1" applyBorder="1" applyAlignment="1" applyProtection="1">
      <alignment horizontal="center" vertical="center"/>
      <protection locked="0" hidden="1"/>
    </xf>
    <xf numFmtId="0" fontId="9" fillId="2" borderId="3" xfId="0" applyFont="1" applyFill="1" applyBorder="1" applyAlignment="1" applyProtection="1">
      <alignment vertical="center"/>
      <protection locked="0" hidden="1"/>
    </xf>
    <xf numFmtId="0" fontId="10" fillId="2" borderId="15" xfId="0" applyFont="1" applyFill="1" applyBorder="1" applyAlignment="1" applyProtection="1">
      <alignment horizontal="center" vertical="center" wrapText="1"/>
      <protection locked="0" hidden="1"/>
    </xf>
    <xf numFmtId="0" fontId="10" fillId="2" borderId="3" xfId="0" applyFont="1" applyFill="1" applyBorder="1" applyAlignment="1" applyProtection="1">
      <alignment vertical="center" readingOrder="1"/>
      <protection locked="0" hidden="1"/>
    </xf>
    <xf numFmtId="0" fontId="52" fillId="2" borderId="3" xfId="0" applyNumberFormat="1" applyFont="1" applyFill="1" applyBorder="1" applyAlignment="1" applyProtection="1">
      <alignment horizontal="left" vertical="center" indent="1"/>
      <protection locked="0" hidden="1"/>
    </xf>
    <xf numFmtId="0" fontId="1" fillId="2" borderId="3" xfId="0" applyNumberFormat="1" applyFont="1" applyFill="1" applyBorder="1" applyAlignment="1" applyProtection="1">
      <alignment horizontal="left" vertical="center" indent="1"/>
      <protection locked="0" hidden="1"/>
    </xf>
    <xf numFmtId="14" fontId="52" fillId="2" borderId="2" xfId="0" applyNumberFormat="1" applyFont="1" applyFill="1" applyBorder="1" applyAlignment="1" applyProtection="1">
      <alignment horizontal="left" vertical="center" wrapText="1" indent="1"/>
      <protection locked="0" hidden="1"/>
    </xf>
    <xf numFmtId="14" fontId="52" fillId="2" borderId="10" xfId="0" applyNumberFormat="1" applyFont="1" applyFill="1" applyBorder="1" applyAlignment="1" applyProtection="1">
      <alignment horizontal="left" vertical="center" wrapText="1" indent="1"/>
      <protection locked="0" hidden="1"/>
    </xf>
    <xf numFmtId="0" fontId="15" fillId="4" borderId="3" xfId="0" applyFont="1" applyFill="1" applyBorder="1" applyAlignment="1" applyProtection="1">
      <alignment vertical="center" wrapText="1" readingOrder="1"/>
      <protection locked="0" hidden="1"/>
    </xf>
    <xf numFmtId="0" fontId="15" fillId="4" borderId="4" xfId="0" applyFont="1" applyFill="1" applyBorder="1" applyAlignment="1" applyProtection="1">
      <alignment vertical="center" wrapText="1" readingOrder="1"/>
      <protection locked="0" hidden="1"/>
    </xf>
    <xf numFmtId="0" fontId="10" fillId="2" borderId="0" xfId="0" applyFont="1" applyFill="1" applyBorder="1" applyAlignment="1" applyProtection="1">
      <alignment horizontal="center" wrapText="1" readingOrder="1"/>
      <protection locked="0" hidden="1"/>
    </xf>
    <xf numFmtId="0" fontId="1" fillId="2" borderId="3" xfId="0" applyFont="1" applyFill="1" applyBorder="1" applyAlignment="1" applyProtection="1">
      <alignment vertical="center"/>
      <protection locked="0" hidden="1"/>
    </xf>
    <xf numFmtId="0" fontId="1" fillId="2" borderId="3" xfId="0" applyFont="1" applyFill="1" applyBorder="1" applyAlignment="1" applyProtection="1">
      <protection locked="0" hidden="1"/>
    </xf>
    <xf numFmtId="0" fontId="1" fillId="2" borderId="4" xfId="0" applyFont="1" applyFill="1" applyBorder="1" applyAlignment="1" applyProtection="1">
      <protection locked="0" hidden="1"/>
    </xf>
    <xf numFmtId="0" fontId="9" fillId="2" borderId="0" xfId="0" applyFont="1" applyFill="1" applyAlignment="1" applyProtection="1">
      <protection locked="0" hidden="1"/>
    </xf>
    <xf numFmtId="164" fontId="1" fillId="2" borderId="0" xfId="0" applyNumberFormat="1" applyFont="1" applyFill="1" applyProtection="1">
      <protection locked="0" hidden="1"/>
    </xf>
    <xf numFmtId="0" fontId="1" fillId="2" borderId="3" xfId="0" applyFont="1" applyFill="1" applyBorder="1" applyAlignment="1" applyProtection="1">
      <alignment horizontal="center" vertical="center"/>
      <protection locked="0" hidden="1"/>
    </xf>
    <xf numFmtId="0" fontId="1" fillId="2" borderId="2" xfId="0" applyFont="1" applyFill="1" applyBorder="1" applyAlignment="1" applyProtection="1">
      <alignment vertical="center"/>
      <protection locked="0" hidden="1"/>
    </xf>
    <xf numFmtId="0" fontId="52" fillId="2" borderId="3" xfId="0" applyFont="1" applyFill="1" applyBorder="1" applyAlignment="1" applyProtection="1">
      <alignment horizontal="center" vertical="center" wrapText="1"/>
      <protection locked="0" hidden="1"/>
    </xf>
    <xf numFmtId="0" fontId="52" fillId="2" borderId="3" xfId="0" applyFont="1" applyFill="1" applyBorder="1" applyAlignment="1" applyProtection="1">
      <alignment horizontal="center" vertical="center" readingOrder="1"/>
      <protection locked="0" hidden="1"/>
    </xf>
    <xf numFmtId="0" fontId="1" fillId="2" borderId="2" xfId="0" applyFont="1" applyFill="1" applyBorder="1" applyAlignment="1" applyProtection="1">
      <alignment horizontal="center"/>
      <protection locked="0" hidden="1"/>
    </xf>
    <xf numFmtId="0" fontId="0" fillId="0" borderId="0" xfId="0" applyProtection="1">
      <protection locked="0" hidden="1"/>
    </xf>
    <xf numFmtId="0" fontId="52" fillId="2" borderId="2" xfId="0" applyFont="1" applyFill="1" applyBorder="1" applyAlignment="1" applyProtection="1">
      <alignment horizontal="center" vertical="center" wrapText="1"/>
      <protection locked="0" hidden="1"/>
    </xf>
    <xf numFmtId="0" fontId="0" fillId="0" borderId="0" xfId="0" applyAlignment="1" applyProtection="1">
      <alignment horizontal="right"/>
      <protection locked="0" hidden="1"/>
    </xf>
    <xf numFmtId="0" fontId="55" fillId="2" borderId="0" xfId="0" applyFont="1" applyFill="1" applyBorder="1" applyAlignment="1" applyProtection="1">
      <alignment vertical="center" wrapText="1"/>
      <protection locked="0" hidden="1"/>
    </xf>
    <xf numFmtId="0" fontId="1" fillId="2" borderId="0" xfId="0" applyFont="1" applyFill="1" applyBorder="1" applyAlignment="1" applyProtection="1">
      <alignment horizontal="center"/>
      <protection locked="0" hidden="1"/>
    </xf>
    <xf numFmtId="0" fontId="9" fillId="2" borderId="0" xfId="0" applyFont="1" applyFill="1" applyBorder="1" applyAlignment="1" applyProtection="1">
      <alignment vertical="center"/>
      <protection locked="0" hidden="1"/>
    </xf>
    <xf numFmtId="164" fontId="9" fillId="2" borderId="0" xfId="0" applyNumberFormat="1" applyFont="1" applyFill="1" applyBorder="1" applyAlignment="1" applyProtection="1">
      <protection locked="0" hidden="1"/>
    </xf>
    <xf numFmtId="0" fontId="52" fillId="2" borderId="2" xfId="0" applyFont="1" applyFill="1" applyBorder="1" applyProtection="1">
      <protection locked="0" hidden="1"/>
    </xf>
    <xf numFmtId="0" fontId="9" fillId="4" borderId="3" xfId="0" applyFont="1" applyFill="1" applyBorder="1" applyAlignment="1" applyProtection="1">
      <alignment vertical="center" wrapText="1"/>
      <protection locked="0" hidden="1"/>
    </xf>
    <xf numFmtId="0" fontId="9" fillId="4" borderId="2" xfId="0" applyFont="1" applyFill="1" applyBorder="1" applyAlignment="1" applyProtection="1">
      <alignment horizontal="center" vertical="center" wrapText="1"/>
      <protection locked="0" hidden="1"/>
    </xf>
    <xf numFmtId="0" fontId="49" fillId="2" borderId="6" xfId="0" applyFont="1" applyFill="1" applyBorder="1" applyAlignment="1" applyProtection="1">
      <alignment vertical="center"/>
      <protection locked="0" hidden="1"/>
    </xf>
    <xf numFmtId="164" fontId="12" fillId="2" borderId="6" xfId="0" applyNumberFormat="1" applyFont="1" applyFill="1" applyBorder="1" applyAlignment="1" applyProtection="1">
      <alignment vertical="center"/>
      <protection locked="0" hidden="1"/>
    </xf>
    <xf numFmtId="164" fontId="12" fillId="2" borderId="3" xfId="0" applyNumberFormat="1" applyFont="1" applyFill="1" applyBorder="1" applyAlignment="1" applyProtection="1">
      <protection locked="0" hidden="1"/>
    </xf>
    <xf numFmtId="164" fontId="9" fillId="2" borderId="3" xfId="0" applyNumberFormat="1" applyFont="1" applyFill="1" applyBorder="1" applyAlignment="1" applyProtection="1">
      <protection locked="0" hidden="1"/>
    </xf>
    <xf numFmtId="164" fontId="12" fillId="2" borderId="2" xfId="0" applyNumberFormat="1" applyFont="1" applyFill="1" applyBorder="1" applyAlignment="1" applyProtection="1">
      <alignment horizontal="center"/>
      <protection locked="0" hidden="1"/>
    </xf>
    <xf numFmtId="0" fontId="60" fillId="13" borderId="54" xfId="0" applyFont="1" applyFill="1" applyBorder="1" applyAlignment="1" applyProtection="1">
      <alignment horizontal="center" vertical="center" wrapText="1"/>
      <protection locked="0" hidden="1"/>
    </xf>
    <xf numFmtId="0" fontId="60" fillId="13" borderId="34" xfId="0" applyFont="1" applyFill="1" applyBorder="1" applyAlignment="1" applyProtection="1">
      <alignment horizontal="center" vertical="center" wrapText="1"/>
      <protection locked="0" hidden="1"/>
    </xf>
    <xf numFmtId="0" fontId="49" fillId="2" borderId="0" xfId="0" applyFont="1" applyFill="1" applyBorder="1" applyProtection="1">
      <protection locked="0" hidden="1"/>
    </xf>
    <xf numFmtId="0" fontId="0" fillId="13" borderId="55" xfId="0" applyFill="1" applyBorder="1" applyAlignment="1" applyProtection="1">
      <alignment vertical="center" wrapText="1"/>
      <protection locked="0" hidden="1"/>
    </xf>
    <xf numFmtId="0" fontId="60" fillId="13" borderId="56" xfId="0" applyFont="1" applyFill="1" applyBorder="1" applyAlignment="1" applyProtection="1">
      <alignment horizontal="center" vertical="center" wrapText="1"/>
      <protection locked="0" hidden="1"/>
    </xf>
    <xf numFmtId="0" fontId="60" fillId="13" borderId="57" xfId="0" applyFont="1" applyFill="1" applyBorder="1" applyAlignment="1" applyProtection="1">
      <alignment horizontal="center" vertical="center" wrapText="1"/>
      <protection locked="0" hidden="1"/>
    </xf>
    <xf numFmtId="0" fontId="49" fillId="4" borderId="13" xfId="0" applyFont="1" applyFill="1" applyBorder="1" applyProtection="1">
      <protection locked="0" hidden="1"/>
    </xf>
    <xf numFmtId="0" fontId="1" fillId="4" borderId="6" xfId="0" applyFont="1" applyFill="1" applyBorder="1" applyProtection="1">
      <protection locked="0" hidden="1"/>
    </xf>
    <xf numFmtId="0" fontId="1" fillId="4" borderId="8" xfId="0" applyFont="1" applyFill="1" applyBorder="1" applyProtection="1">
      <protection locked="0" hidden="1"/>
    </xf>
    <xf numFmtId="0" fontId="60" fillId="13" borderId="55" xfId="0" applyFont="1" applyFill="1" applyBorder="1" applyAlignment="1" applyProtection="1">
      <alignment vertical="center" wrapText="1"/>
      <protection locked="0" hidden="1"/>
    </xf>
    <xf numFmtId="8" fontId="60" fillId="0" borderId="34" xfId="0" applyNumberFormat="1" applyFont="1" applyBorder="1" applyAlignment="1" applyProtection="1">
      <alignment horizontal="center" vertical="center" wrapText="1"/>
      <protection locked="0" hidden="1"/>
    </xf>
    <xf numFmtId="0" fontId="49" fillId="4" borderId="7" xfId="0" applyFont="1" applyFill="1" applyBorder="1" applyProtection="1">
      <protection locked="0" hidden="1"/>
    </xf>
    <xf numFmtId="0" fontId="1" fillId="4" borderId="9" xfId="0" applyFont="1" applyFill="1" applyBorder="1" applyProtection="1">
      <protection locked="0" hidden="1"/>
    </xf>
    <xf numFmtId="0" fontId="52" fillId="4" borderId="2" xfId="0" applyFont="1" applyFill="1" applyBorder="1" applyAlignment="1" applyProtection="1">
      <alignment horizontal="center" vertical="center" wrapText="1"/>
      <protection locked="0" hidden="1"/>
    </xf>
    <xf numFmtId="0" fontId="52" fillId="4" borderId="3" xfId="0" applyFont="1" applyFill="1" applyBorder="1" applyAlignment="1" applyProtection="1">
      <alignment horizontal="center" vertical="center" wrapText="1"/>
      <protection locked="0" hidden="1"/>
    </xf>
    <xf numFmtId="0" fontId="28" fillId="2" borderId="0" xfId="0" applyFont="1" applyFill="1" applyProtection="1">
      <protection locked="0" hidden="1"/>
    </xf>
    <xf numFmtId="165" fontId="52" fillId="2" borderId="2" xfId="0" applyNumberFormat="1" applyFont="1" applyFill="1" applyBorder="1" applyAlignment="1" applyProtection="1">
      <alignment horizontal="center" vertical="center"/>
      <protection locked="0" hidden="1"/>
    </xf>
    <xf numFmtId="1" fontId="52" fillId="2" borderId="2" xfId="0" applyNumberFormat="1" applyFont="1" applyFill="1" applyBorder="1" applyAlignment="1" applyProtection="1">
      <alignment horizontal="center" vertical="center"/>
      <protection locked="0" hidden="1"/>
    </xf>
    <xf numFmtId="14" fontId="52" fillId="2" borderId="2" xfId="0" applyNumberFormat="1" applyFont="1" applyFill="1" applyBorder="1" applyAlignment="1" applyProtection="1">
      <alignment horizontal="center" vertical="center"/>
      <protection locked="0" hidden="1"/>
    </xf>
    <xf numFmtId="167" fontId="52" fillId="2" borderId="4" xfId="0" applyNumberFormat="1" applyFont="1" applyFill="1" applyBorder="1" applyAlignment="1" applyProtection="1">
      <alignment horizontal="center" vertical="center"/>
      <protection locked="0" hidden="1"/>
    </xf>
    <xf numFmtId="14" fontId="52" fillId="2" borderId="3" xfId="0" applyNumberFormat="1" applyFont="1" applyFill="1" applyBorder="1" applyAlignment="1" applyProtection="1">
      <alignment vertical="center"/>
      <protection locked="0" hidden="1"/>
    </xf>
    <xf numFmtId="14" fontId="52" fillId="2" borderId="5" xfId="0" applyNumberFormat="1" applyFont="1" applyFill="1" applyBorder="1" applyAlignment="1" applyProtection="1">
      <alignment vertical="center"/>
      <protection locked="0" hidden="1"/>
    </xf>
    <xf numFmtId="0" fontId="1" fillId="2" borderId="0" xfId="0" applyFont="1" applyFill="1" applyAlignment="1" applyProtection="1">
      <alignment horizontal="center" vertical="center"/>
      <protection locked="0" hidden="1"/>
    </xf>
    <xf numFmtId="165" fontId="52" fillId="4" borderId="37" xfId="0" applyNumberFormat="1" applyFont="1" applyFill="1" applyBorder="1" applyAlignment="1" applyProtection="1">
      <alignment vertical="center"/>
      <protection locked="0" hidden="1"/>
    </xf>
    <xf numFmtId="165" fontId="52" fillId="4" borderId="43" xfId="0" applyNumberFormat="1" applyFont="1" applyFill="1" applyBorder="1" applyAlignment="1" applyProtection="1">
      <alignment vertical="center"/>
      <protection locked="0" hidden="1"/>
    </xf>
    <xf numFmtId="165" fontId="52" fillId="4" borderId="41" xfId="0" applyNumberFormat="1" applyFont="1" applyFill="1" applyBorder="1" applyAlignment="1" applyProtection="1">
      <alignment vertical="center"/>
      <protection locked="0" hidden="1"/>
    </xf>
    <xf numFmtId="165" fontId="52" fillId="4" borderId="42" xfId="0" applyNumberFormat="1" applyFont="1" applyFill="1" applyBorder="1" applyAlignment="1" applyProtection="1">
      <alignment vertical="center"/>
      <protection locked="0" hidden="1"/>
    </xf>
    <xf numFmtId="164" fontId="52" fillId="2" borderId="0" xfId="0" applyNumberFormat="1" applyFont="1" applyFill="1" applyProtection="1">
      <protection locked="0" hidden="1"/>
    </xf>
    <xf numFmtId="0" fontId="9" fillId="2" borderId="4" xfId="0" applyFont="1" applyFill="1" applyBorder="1" applyAlignment="1" applyProtection="1">
      <alignment horizontal="right" vertical="center"/>
      <protection locked="0" hidden="1"/>
    </xf>
    <xf numFmtId="0" fontId="52" fillId="2" borderId="0" xfId="0" applyFont="1" applyFill="1" applyProtection="1">
      <protection locked="0" hidden="1"/>
    </xf>
    <xf numFmtId="0" fontId="51" fillId="6" borderId="3" xfId="0" applyFont="1" applyFill="1" applyBorder="1" applyProtection="1">
      <protection locked="0" hidden="1"/>
    </xf>
    <xf numFmtId="0" fontId="51" fillId="6" borderId="5" xfId="0" applyFont="1" applyFill="1" applyBorder="1" applyProtection="1">
      <protection locked="0" hidden="1"/>
    </xf>
    <xf numFmtId="0" fontId="51" fillId="6" borderId="4" xfId="0" applyFont="1" applyFill="1" applyBorder="1" applyProtection="1">
      <protection locked="0" hidden="1"/>
    </xf>
    <xf numFmtId="0" fontId="1" fillId="0" borderId="0" xfId="0" applyFont="1" applyProtection="1">
      <protection locked="0" hidden="1"/>
    </xf>
    <xf numFmtId="0" fontId="51" fillId="9" borderId="3" xfId="0" applyFont="1" applyFill="1" applyBorder="1" applyAlignment="1" applyProtection="1">
      <alignment vertical="center"/>
      <protection locked="0" hidden="1"/>
    </xf>
    <xf numFmtId="0" fontId="49" fillId="9" borderId="5" xfId="0" applyFont="1" applyFill="1" applyBorder="1" applyAlignment="1" applyProtection="1">
      <alignment vertical="center"/>
      <protection locked="0" hidden="1"/>
    </xf>
    <xf numFmtId="0" fontId="49" fillId="9" borderId="4" xfId="0" applyFont="1" applyFill="1" applyBorder="1" applyAlignment="1" applyProtection="1">
      <alignment vertical="center"/>
      <protection locked="0" hidden="1"/>
    </xf>
    <xf numFmtId="0" fontId="51" fillId="9" borderId="3" xfId="0" applyFont="1" applyFill="1" applyBorder="1" applyProtection="1">
      <protection locked="0" hidden="1"/>
    </xf>
    <xf numFmtId="0" fontId="49" fillId="9" borderId="5" xfId="0" applyFont="1" applyFill="1" applyBorder="1" applyProtection="1">
      <protection locked="0" hidden="1"/>
    </xf>
    <xf numFmtId="0" fontId="49" fillId="9" borderId="4" xfId="0" applyFont="1" applyFill="1" applyBorder="1" applyProtection="1">
      <protection locked="0" hidden="1"/>
    </xf>
    <xf numFmtId="8" fontId="52" fillId="2" borderId="0" xfId="0" applyNumberFormat="1" applyFont="1" applyFill="1" applyProtection="1">
      <protection locked="0" hidden="1"/>
    </xf>
    <xf numFmtId="0" fontId="26" fillId="2" borderId="2" xfId="0" applyFont="1" applyFill="1" applyBorder="1" applyAlignment="1" applyProtection="1">
      <alignment horizontal="center"/>
      <protection locked="0" hidden="1"/>
    </xf>
    <xf numFmtId="0" fontId="62" fillId="0" borderId="0" xfId="0" applyFont="1" applyAlignment="1" applyProtection="1">
      <alignment vertical="center"/>
      <protection locked="0" hidden="1"/>
    </xf>
    <xf numFmtId="6" fontId="1" fillId="2" borderId="0" xfId="0" applyNumberFormat="1" applyFont="1" applyFill="1" applyProtection="1">
      <protection locked="0" hidden="1"/>
    </xf>
    <xf numFmtId="0" fontId="31" fillId="4" borderId="3" xfId="0" applyFont="1" applyFill="1" applyBorder="1" applyAlignment="1" applyProtection="1">
      <alignment horizontal="left" vertical="center" wrapText="1" indent="1"/>
      <protection locked="0" hidden="1"/>
    </xf>
    <xf numFmtId="0" fontId="31" fillId="4" borderId="5" xfId="0" applyFont="1" applyFill="1" applyBorder="1" applyAlignment="1" applyProtection="1">
      <alignment vertical="center" wrapText="1"/>
      <protection locked="0" hidden="1"/>
    </xf>
    <xf numFmtId="0" fontId="31" fillId="4" borderId="3" xfId="0" applyFont="1" applyFill="1" applyBorder="1" applyAlignment="1" applyProtection="1">
      <alignment vertical="center" wrapText="1"/>
      <protection locked="0" hidden="1"/>
    </xf>
    <xf numFmtId="0" fontId="31" fillId="4" borderId="4" xfId="0" applyFont="1" applyFill="1" applyBorder="1" applyAlignment="1" applyProtection="1">
      <alignment vertical="center" wrapText="1"/>
      <protection locked="0" hidden="1"/>
    </xf>
    <xf numFmtId="0" fontId="9" fillId="4" borderId="3" xfId="0" applyFont="1" applyFill="1" applyBorder="1" applyAlignment="1" applyProtection="1">
      <alignment horizontal="center" vertical="center"/>
      <protection locked="0" hidden="1"/>
    </xf>
    <xf numFmtId="164" fontId="9" fillId="2" borderId="2" xfId="0" applyNumberFormat="1" applyFont="1" applyFill="1" applyBorder="1" applyAlignment="1" applyProtection="1">
      <alignment horizontal="center"/>
      <protection locked="0" hidden="1"/>
    </xf>
    <xf numFmtId="164" fontId="9" fillId="2" borderId="2" xfId="0" applyNumberFormat="1" applyFont="1" applyFill="1" applyBorder="1" applyAlignment="1" applyProtection="1">
      <alignment horizontal="center" wrapText="1"/>
      <protection locked="0" hidden="1"/>
    </xf>
    <xf numFmtId="164" fontId="12" fillId="2" borderId="3" xfId="0" applyNumberFormat="1" applyFont="1" applyFill="1" applyBorder="1" applyAlignment="1" applyProtection="1">
      <alignment horizontal="center"/>
      <protection locked="0" hidden="1"/>
    </xf>
    <xf numFmtId="0" fontId="10" fillId="2" borderId="0" xfId="0" applyFont="1" applyFill="1" applyBorder="1" applyAlignment="1" applyProtection="1">
      <alignment vertical="center"/>
      <protection locked="0" hidden="1"/>
    </xf>
    <xf numFmtId="0" fontId="10" fillId="2" borderId="0" xfId="0" applyFont="1" applyFill="1" applyBorder="1" applyAlignment="1" applyProtection="1">
      <alignment vertical="center" wrapText="1"/>
      <protection locked="0" hidden="1"/>
    </xf>
    <xf numFmtId="0" fontId="9" fillId="2" borderId="0" xfId="0" applyFont="1" applyFill="1" applyBorder="1" applyAlignment="1" applyProtection="1">
      <alignment horizontal="center" vertical="center"/>
      <protection locked="0" hidden="1"/>
    </xf>
    <xf numFmtId="0" fontId="10" fillId="2" borderId="0" xfId="0" applyFont="1" applyFill="1" applyBorder="1" applyAlignment="1" applyProtection="1">
      <alignment horizontal="center" vertical="center" wrapText="1"/>
      <protection locked="0" hidden="1"/>
    </xf>
    <xf numFmtId="0" fontId="24" fillId="2" borderId="0" xfId="0" applyFont="1" applyFill="1" applyBorder="1" applyProtection="1">
      <protection locked="0" hidden="1"/>
    </xf>
    <xf numFmtId="0" fontId="9" fillId="4" borderId="2" xfId="0" applyFont="1" applyFill="1" applyBorder="1" applyAlignment="1" applyProtection="1">
      <alignment vertical="center"/>
      <protection locked="0" hidden="1"/>
    </xf>
    <xf numFmtId="164" fontId="9" fillId="2" borderId="2" xfId="0" applyNumberFormat="1" applyFont="1" applyFill="1" applyBorder="1" applyAlignment="1" applyProtection="1">
      <alignment vertical="center"/>
      <protection locked="0" hidden="1"/>
    </xf>
    <xf numFmtId="164" fontId="12" fillId="2" borderId="0" xfId="0" applyNumberFormat="1" applyFont="1" applyFill="1" applyBorder="1" applyAlignment="1" applyProtection="1">
      <alignment vertical="center"/>
      <protection locked="0" hidden="1"/>
    </xf>
    <xf numFmtId="0" fontId="49" fillId="4" borderId="11" xfId="0" applyFont="1" applyFill="1" applyBorder="1" applyProtection="1">
      <protection locked="0" hidden="1"/>
    </xf>
    <xf numFmtId="0" fontId="1" fillId="4" borderId="1" xfId="0" applyFont="1" applyFill="1" applyBorder="1" applyProtection="1">
      <protection locked="0" hidden="1"/>
    </xf>
    <xf numFmtId="0" fontId="1" fillId="4" borderId="12" xfId="0" applyFont="1" applyFill="1" applyBorder="1" applyProtection="1">
      <protection locked="0" hidden="1"/>
    </xf>
    <xf numFmtId="0" fontId="9" fillId="2" borderId="0" xfId="0" applyFont="1" applyFill="1" applyBorder="1" applyAlignment="1" applyProtection="1">
      <alignment horizontal="center" vertical="center" wrapText="1"/>
      <protection locked="0" hidden="1"/>
    </xf>
    <xf numFmtId="164" fontId="12" fillId="8" borderId="3" xfId="0" applyNumberFormat="1" applyFont="1" applyFill="1" applyBorder="1" applyAlignment="1" applyProtection="1">
      <alignment vertical="center"/>
      <protection locked="0" hidden="1"/>
    </xf>
    <xf numFmtId="164" fontId="12" fillId="8" borderId="2" xfId="0" applyNumberFormat="1" applyFont="1" applyFill="1" applyBorder="1" applyAlignment="1" applyProtection="1">
      <alignment horizontal="center" vertical="center"/>
      <protection locked="0" hidden="1"/>
    </xf>
    <xf numFmtId="0" fontId="1" fillId="2" borderId="2" xfId="0" applyFont="1" applyFill="1" applyBorder="1" applyProtection="1">
      <protection locked="0" hidden="1"/>
    </xf>
    <xf numFmtId="0" fontId="24" fillId="2" borderId="2" xfId="0" applyFont="1" applyFill="1" applyBorder="1" applyProtection="1">
      <protection locked="0" hidden="1"/>
    </xf>
    <xf numFmtId="0" fontId="9" fillId="2" borderId="0" xfId="0" applyFont="1" applyFill="1" applyBorder="1" applyAlignment="1" applyProtection="1">
      <alignment vertical="center" wrapText="1"/>
      <protection locked="0" hidden="1"/>
    </xf>
    <xf numFmtId="6" fontId="1" fillId="2" borderId="2" xfId="0" applyNumberFormat="1" applyFont="1" applyFill="1" applyBorder="1" applyProtection="1">
      <protection locked="0" hidden="1"/>
    </xf>
    <xf numFmtId="164" fontId="1" fillId="2" borderId="2" xfId="0" applyNumberFormat="1" applyFont="1" applyFill="1" applyBorder="1" applyAlignment="1" applyProtection="1">
      <alignment horizontal="center"/>
      <protection locked="0" hidden="1"/>
    </xf>
    <xf numFmtId="0" fontId="1" fillId="2" borderId="2" xfId="0" applyFont="1" applyFill="1" applyBorder="1" applyAlignment="1" applyProtection="1">
      <alignment horizontal="right"/>
      <protection locked="0" hidden="1"/>
    </xf>
    <xf numFmtId="0" fontId="9" fillId="2" borderId="2" xfId="0" applyFont="1" applyFill="1" applyBorder="1" applyAlignment="1" applyProtection="1">
      <protection locked="0" hidden="1"/>
    </xf>
    <xf numFmtId="164" fontId="1" fillId="2" borderId="2" xfId="0" applyNumberFormat="1" applyFont="1" applyFill="1" applyBorder="1" applyAlignment="1" applyProtection="1">
      <alignment horizontal="right"/>
      <protection locked="0" hidden="1"/>
    </xf>
    <xf numFmtId="164" fontId="1" fillId="2" borderId="10" xfId="0" applyNumberFormat="1" applyFont="1" applyFill="1" applyBorder="1" applyProtection="1">
      <protection locked="0" hidden="1"/>
    </xf>
    <xf numFmtId="0" fontId="1" fillId="2" borderId="7" xfId="0" applyFont="1" applyFill="1" applyBorder="1" applyProtection="1">
      <protection locked="0" hidden="1"/>
    </xf>
    <xf numFmtId="0" fontId="1" fillId="2" borderId="9" xfId="0" applyFont="1" applyFill="1" applyBorder="1" applyAlignment="1" applyProtection="1">
      <alignment horizontal="center"/>
      <protection locked="0" hidden="1"/>
    </xf>
    <xf numFmtId="0" fontId="48" fillId="6" borderId="0" xfId="0" applyFont="1" applyFill="1" applyProtection="1">
      <protection locked="0" hidden="1"/>
    </xf>
    <xf numFmtId="0" fontId="10" fillId="2" borderId="5" xfId="0" applyFont="1" applyFill="1" applyBorder="1" applyAlignment="1" applyProtection="1">
      <alignment vertical="center" wrapText="1"/>
      <protection locked="0" hidden="1"/>
    </xf>
    <xf numFmtId="0" fontId="10" fillId="2" borderId="3" xfId="0" applyFont="1" applyFill="1" applyBorder="1" applyAlignment="1" applyProtection="1">
      <alignment vertical="center"/>
      <protection locked="0" hidden="1"/>
    </xf>
    <xf numFmtId="0" fontId="10" fillId="2" borderId="35" xfId="0" applyFont="1" applyFill="1" applyBorder="1" applyAlignment="1" applyProtection="1">
      <alignment horizontal="center" vertical="center"/>
      <protection locked="0" hidden="1"/>
    </xf>
    <xf numFmtId="0" fontId="10" fillId="2" borderId="2" xfId="0" applyFont="1" applyFill="1" applyBorder="1" applyAlignment="1" applyProtection="1">
      <alignment horizontal="left" vertical="center" indent="1"/>
      <protection locked="0" hidden="1"/>
    </xf>
    <xf numFmtId="0" fontId="9" fillId="2" borderId="3" xfId="0" applyFont="1" applyFill="1" applyBorder="1" applyAlignment="1" applyProtection="1">
      <protection locked="0" hidden="1"/>
    </xf>
    <xf numFmtId="0" fontId="10" fillId="2" borderId="2" xfId="0" applyNumberFormat="1" applyFont="1" applyFill="1" applyBorder="1" applyAlignment="1" applyProtection="1">
      <alignment horizontal="center" vertical="center"/>
      <protection locked="0" hidden="1"/>
    </xf>
    <xf numFmtId="0" fontId="10" fillId="2" borderId="4" xfId="0" applyNumberFormat="1" applyFont="1" applyFill="1" applyBorder="1" applyAlignment="1" applyProtection="1">
      <alignment horizontal="center" vertical="center"/>
      <protection locked="0" hidden="1"/>
    </xf>
    <xf numFmtId="0" fontId="10" fillId="2" borderId="3" xfId="0" applyNumberFormat="1" applyFont="1" applyFill="1" applyBorder="1" applyAlignment="1" applyProtection="1">
      <alignment vertical="center"/>
      <protection locked="0" hidden="1"/>
    </xf>
    <xf numFmtId="0" fontId="9" fillId="2" borderId="3" xfId="0" applyNumberFormat="1" applyFont="1" applyFill="1" applyBorder="1" applyAlignment="1" applyProtection="1">
      <alignment vertical="center"/>
      <protection locked="0" hidden="1"/>
    </xf>
    <xf numFmtId="0" fontId="9" fillId="2" borderId="2" xfId="0" applyNumberFormat="1" applyFont="1" applyFill="1" applyBorder="1" applyAlignment="1" applyProtection="1">
      <alignment horizontal="center" vertical="center"/>
      <protection locked="0" hidden="1"/>
    </xf>
    <xf numFmtId="0" fontId="9" fillId="2" borderId="10" xfId="0" applyFont="1" applyFill="1" applyBorder="1" applyAlignment="1" applyProtection="1">
      <alignment horizontal="center" vertical="center" wrapText="1"/>
      <protection locked="0" hidden="1"/>
    </xf>
    <xf numFmtId="0" fontId="10" fillId="2" borderId="0" xfId="0" applyFont="1" applyFill="1" applyBorder="1" applyAlignment="1" applyProtection="1">
      <alignment horizontal="left" vertical="center" indent="1"/>
      <protection locked="0" hidden="1"/>
    </xf>
    <xf numFmtId="14" fontId="1" fillId="2" borderId="2" xfId="0" applyNumberFormat="1" applyFont="1" applyFill="1" applyBorder="1" applyAlignment="1" applyProtection="1">
      <alignment horizontal="left" indent="1"/>
      <protection locked="0" hidden="1"/>
    </xf>
    <xf numFmtId="0" fontId="27" fillId="2" borderId="0" xfId="0" applyFont="1" applyFill="1" applyProtection="1">
      <protection locked="0" hidden="1"/>
    </xf>
    <xf numFmtId="0" fontId="27" fillId="2" borderId="0" xfId="0" applyFont="1" applyFill="1" applyAlignment="1" applyProtection="1">
      <alignment wrapText="1"/>
      <protection locked="0" hidden="1"/>
    </xf>
    <xf numFmtId="164" fontId="24" fillId="2" borderId="0" xfId="0" applyNumberFormat="1" applyFont="1" applyFill="1" applyProtection="1">
      <protection locked="0" hidden="1"/>
    </xf>
    <xf numFmtId="0" fontId="18" fillId="2" borderId="0" xfId="0" applyFont="1" applyFill="1" applyBorder="1" applyAlignment="1" applyProtection="1">
      <protection locked="0" hidden="1"/>
    </xf>
    <xf numFmtId="0" fontId="10" fillId="2" borderId="0" xfId="0" applyNumberFormat="1" applyFont="1" applyFill="1" applyBorder="1" applyAlignment="1" applyProtection="1">
      <alignment vertical="center"/>
      <protection locked="0" hidden="1"/>
    </xf>
    <xf numFmtId="0" fontId="9" fillId="2" borderId="0" xfId="0" applyNumberFormat="1" applyFont="1" applyFill="1" applyBorder="1" applyAlignment="1" applyProtection="1">
      <alignment vertical="center"/>
      <protection locked="0" hidden="1"/>
    </xf>
    <xf numFmtId="14" fontId="10" fillId="2" borderId="0" xfId="0" applyNumberFormat="1" applyFont="1" applyFill="1" applyBorder="1" applyAlignment="1" applyProtection="1">
      <alignment horizontal="center" vertical="center" wrapText="1"/>
      <protection locked="0" hidden="1"/>
    </xf>
    <xf numFmtId="0" fontId="9" fillId="2" borderId="0" xfId="0" applyFont="1" applyFill="1" applyBorder="1" applyAlignment="1" applyProtection="1">
      <alignment horizontal="center"/>
      <protection locked="0" hidden="1"/>
    </xf>
    <xf numFmtId="0" fontId="18" fillId="2" borderId="0" xfId="0" applyFont="1" applyFill="1" applyBorder="1" applyAlignment="1" applyProtection="1">
      <alignment vertical="center"/>
      <protection locked="0" hidden="1"/>
    </xf>
    <xf numFmtId="0" fontId="1" fillId="2" borderId="7" xfId="0" applyFont="1" applyFill="1" applyBorder="1" applyAlignment="1" applyProtection="1">
      <alignment horizontal="center" vertical="center"/>
      <protection locked="0" hidden="1"/>
    </xf>
    <xf numFmtId="0" fontId="18" fillId="2" borderId="0" xfId="0" applyFont="1" applyFill="1" applyBorder="1" applyAlignment="1" applyProtection="1">
      <alignment horizontal="left" vertical="center" indent="1"/>
      <protection locked="0" hidden="1"/>
    </xf>
    <xf numFmtId="0" fontId="31" fillId="2" borderId="0" xfId="0" applyFont="1" applyFill="1" applyBorder="1" applyAlignment="1" applyProtection="1">
      <alignment vertical="center"/>
      <protection locked="0" hidden="1"/>
    </xf>
    <xf numFmtId="0" fontId="31" fillId="2" borderId="0" xfId="0" applyFont="1" applyFill="1" applyBorder="1" applyAlignment="1" applyProtection="1">
      <alignment vertical="center" wrapText="1"/>
      <protection locked="0" hidden="1"/>
    </xf>
    <xf numFmtId="0" fontId="11" fillId="2" borderId="0" xfId="0" applyFont="1" applyFill="1" applyBorder="1" applyAlignment="1" applyProtection="1">
      <alignment horizontal="left" vertical="center" indent="1"/>
      <protection locked="0" hidden="1"/>
    </xf>
    <xf numFmtId="0" fontId="1" fillId="4" borderId="3" xfId="0" applyFont="1" applyFill="1" applyBorder="1" applyAlignment="1" applyProtection="1">
      <alignment horizontal="center" vertical="center" wrapText="1"/>
      <protection locked="0" hidden="1"/>
    </xf>
    <xf numFmtId="164" fontId="1" fillId="2" borderId="2" xfId="0" applyNumberFormat="1" applyFont="1" applyFill="1" applyBorder="1" applyProtection="1">
      <protection locked="0" hidden="1"/>
    </xf>
    <xf numFmtId="0" fontId="1" fillId="2" borderId="3" xfId="0" applyFont="1" applyFill="1" applyBorder="1" applyProtection="1">
      <protection locked="0" hidden="1"/>
    </xf>
    <xf numFmtId="0" fontId="52" fillId="2" borderId="2" xfId="0" applyFont="1" applyFill="1" applyBorder="1" applyAlignment="1" applyProtection="1">
      <alignment horizontal="left" vertical="center" indent="1"/>
      <protection locked="0" hidden="1"/>
    </xf>
    <xf numFmtId="0" fontId="1" fillId="2" borderId="3" xfId="0" applyFont="1" applyFill="1" applyBorder="1" applyAlignment="1" applyProtection="1">
      <alignment horizontal="center"/>
      <protection locked="0" hidden="1"/>
    </xf>
    <xf numFmtId="0" fontId="52" fillId="2" borderId="2" xfId="0" applyNumberFormat="1" applyFont="1" applyFill="1" applyBorder="1" applyAlignment="1" applyProtection="1">
      <alignment horizontal="center" vertical="center"/>
      <protection locked="0" hidden="1"/>
    </xf>
    <xf numFmtId="0" fontId="9" fillId="2" borderId="16" xfId="0" applyFont="1" applyFill="1" applyBorder="1" applyAlignment="1" applyProtection="1">
      <alignment horizontal="center" vertical="center"/>
      <protection locked="0" hidden="1"/>
    </xf>
    <xf numFmtId="0" fontId="52" fillId="2" borderId="0" xfId="0" applyFont="1" applyFill="1" applyBorder="1" applyProtection="1">
      <protection locked="0" hidden="1"/>
    </xf>
    <xf numFmtId="0" fontId="9" fillId="2" borderId="0" xfId="0" applyFont="1" applyFill="1" applyBorder="1" applyAlignment="1" applyProtection="1">
      <protection locked="0" hidden="1"/>
    </xf>
    <xf numFmtId="0" fontId="31" fillId="2" borderId="0" xfId="0" applyFont="1" applyFill="1" applyBorder="1" applyAlignment="1" applyProtection="1">
      <alignment horizontal="center" vertical="center" wrapText="1"/>
      <protection locked="0" hidden="1"/>
    </xf>
    <xf numFmtId="0" fontId="10" fillId="2" borderId="0" xfId="0" applyFont="1" applyFill="1" applyBorder="1" applyAlignment="1" applyProtection="1">
      <alignment horizontal="center" vertical="center" readingOrder="1"/>
      <protection locked="0" hidden="1"/>
    </xf>
    <xf numFmtId="0" fontId="1" fillId="2" borderId="4" xfId="0" applyFont="1" applyFill="1" applyBorder="1" applyAlignment="1" applyProtection="1">
      <alignment horizontal="left" indent="1"/>
      <protection locked="0" hidden="1"/>
    </xf>
    <xf numFmtId="0" fontId="52" fillId="2" borderId="3" xfId="0" applyFont="1" applyFill="1" applyBorder="1" applyAlignment="1" applyProtection="1">
      <alignment vertical="center"/>
      <protection locked="0" hidden="1"/>
    </xf>
    <xf numFmtId="0" fontId="52" fillId="2" borderId="35" xfId="0" applyFont="1" applyFill="1" applyBorder="1" applyAlignment="1" applyProtection="1">
      <alignment horizontal="center" vertical="center"/>
      <protection locked="0" hidden="1"/>
    </xf>
    <xf numFmtId="0" fontId="9" fillId="2" borderId="4" xfId="0" applyFont="1" applyFill="1" applyBorder="1" applyAlignment="1" applyProtection="1">
      <alignment horizontal="center" vertical="center"/>
      <protection locked="0" hidden="1"/>
    </xf>
    <xf numFmtId="0" fontId="60" fillId="0" borderId="0" xfId="0" applyFont="1" applyFill="1" applyBorder="1" applyAlignment="1" applyProtection="1">
      <alignment horizontal="center" vertical="center" wrapText="1"/>
      <protection locked="0" hidden="1"/>
    </xf>
    <xf numFmtId="0" fontId="54" fillId="4" borderId="4" xfId="0" applyFont="1" applyFill="1" applyBorder="1" applyAlignment="1" applyProtection="1">
      <alignment vertical="center" wrapText="1" readingOrder="1"/>
      <protection locked="0" hidden="1"/>
    </xf>
    <xf numFmtId="164" fontId="37" fillId="2" borderId="0" xfId="0" applyNumberFormat="1" applyFont="1" applyFill="1" applyBorder="1" applyAlignment="1" applyProtection="1">
      <alignment horizontal="center" vertical="center"/>
      <protection locked="0" hidden="1"/>
    </xf>
    <xf numFmtId="0" fontId="52" fillId="2" borderId="19" xfId="0" applyNumberFormat="1" applyFont="1" applyFill="1" applyBorder="1" applyAlignment="1" applyProtection="1">
      <alignment vertical="center"/>
      <protection locked="0" hidden="1"/>
    </xf>
    <xf numFmtId="0" fontId="52" fillId="2" borderId="19" xfId="0" applyNumberFormat="1" applyFont="1" applyFill="1" applyBorder="1" applyAlignment="1" applyProtection="1">
      <alignment horizontal="center" vertical="center"/>
      <protection locked="0" hidden="1"/>
    </xf>
    <xf numFmtId="0" fontId="1" fillId="2" borderId="19" xfId="0" applyNumberFormat="1" applyFont="1" applyFill="1" applyBorder="1" applyAlignment="1" applyProtection="1">
      <alignment horizontal="center" vertical="center"/>
      <protection locked="0" hidden="1"/>
    </xf>
    <xf numFmtId="0" fontId="1" fillId="2" borderId="10" xfId="0" applyNumberFormat="1" applyFont="1" applyFill="1" applyBorder="1" applyAlignment="1" applyProtection="1">
      <alignment horizontal="center" vertical="center"/>
      <protection locked="0" hidden="1"/>
    </xf>
    <xf numFmtId="0" fontId="1" fillId="2" borderId="10" xfId="0" applyFont="1" applyFill="1" applyBorder="1" applyAlignment="1" applyProtection="1">
      <alignment horizontal="center" vertical="center" wrapText="1"/>
      <protection locked="0" hidden="1"/>
    </xf>
    <xf numFmtId="14" fontId="52" fillId="2" borderId="10" xfId="0" applyNumberFormat="1" applyFont="1" applyFill="1" applyBorder="1" applyAlignment="1" applyProtection="1">
      <alignment horizontal="center" vertical="center" wrapText="1"/>
      <protection locked="0" hidden="1"/>
    </xf>
    <xf numFmtId="0" fontId="1" fillId="2" borderId="3" xfId="0" applyFont="1" applyFill="1" applyBorder="1" applyAlignment="1" applyProtection="1">
      <alignment vertical="top"/>
      <protection locked="0" hidden="1"/>
    </xf>
    <xf numFmtId="0" fontId="52" fillId="2" borderId="15" xfId="0" applyFont="1" applyFill="1" applyBorder="1" applyAlignment="1" applyProtection="1">
      <alignment horizontal="center" vertical="center" wrapText="1"/>
      <protection locked="0" hidden="1"/>
    </xf>
    <xf numFmtId="0" fontId="52" fillId="2" borderId="2" xfId="0" applyFont="1" applyFill="1" applyBorder="1" applyAlignment="1" applyProtection="1">
      <alignment horizontal="left" vertical="center" wrapText="1" readingOrder="1"/>
      <protection locked="0" hidden="1"/>
    </xf>
    <xf numFmtId="0" fontId="37" fillId="2" borderId="0" xfId="0" applyFont="1" applyFill="1" applyBorder="1" applyAlignment="1" applyProtection="1">
      <alignment horizontal="left" vertical="center" indent="1"/>
      <protection locked="0" hidden="1"/>
    </xf>
    <xf numFmtId="0" fontId="0" fillId="0" borderId="0" xfId="0" applyFill="1" applyBorder="1" applyAlignment="1" applyProtection="1">
      <alignment vertical="center" wrapText="1"/>
      <protection locked="0" hidden="1"/>
    </xf>
    <xf numFmtId="0" fontId="52" fillId="2" borderId="3" xfId="0" applyNumberFormat="1" applyFont="1" applyFill="1" applyBorder="1" applyAlignment="1" applyProtection="1">
      <alignment vertical="center"/>
      <protection locked="0" hidden="1"/>
    </xf>
    <xf numFmtId="0" fontId="52" fillId="2" borderId="3" xfId="0" applyNumberFormat="1" applyFont="1" applyFill="1" applyBorder="1" applyAlignment="1" applyProtection="1">
      <alignment horizontal="center" vertical="center"/>
      <protection locked="0" hidden="1"/>
    </xf>
    <xf numFmtId="0" fontId="1" fillId="2" borderId="3" xfId="0" applyNumberFormat="1" applyFont="1" applyFill="1" applyBorder="1" applyAlignment="1" applyProtection="1">
      <alignment horizontal="center" vertical="center"/>
      <protection locked="0" hidden="1"/>
    </xf>
    <xf numFmtId="0" fontId="1" fillId="2" borderId="2" xfId="0" applyNumberFormat="1" applyFont="1" applyFill="1" applyBorder="1" applyAlignment="1" applyProtection="1">
      <alignment horizontal="center" vertical="center"/>
      <protection locked="0" hidden="1"/>
    </xf>
    <xf numFmtId="14" fontId="52" fillId="2" borderId="2" xfId="0" applyNumberFormat="1" applyFont="1" applyFill="1" applyBorder="1" applyAlignment="1" applyProtection="1">
      <alignment horizontal="center" vertical="center" wrapText="1"/>
      <protection locked="0" hidden="1"/>
    </xf>
    <xf numFmtId="0" fontId="1" fillId="2" borderId="16" xfId="0" applyFont="1" applyFill="1" applyBorder="1" applyAlignment="1" applyProtection="1">
      <alignment horizontal="right"/>
      <protection locked="0" hidden="1"/>
    </xf>
    <xf numFmtId="0" fontId="60" fillId="0" borderId="0" xfId="0" applyFont="1" applyFill="1" applyBorder="1" applyAlignment="1" applyProtection="1">
      <alignment vertical="center" wrapText="1"/>
      <protection locked="0" hidden="1"/>
    </xf>
    <xf numFmtId="8" fontId="60" fillId="0" borderId="0" xfId="0" applyNumberFormat="1" applyFont="1" applyFill="1" applyBorder="1" applyAlignment="1" applyProtection="1">
      <alignment horizontal="center" vertical="center" wrapText="1"/>
      <protection locked="0" hidden="1"/>
    </xf>
    <xf numFmtId="0" fontId="52" fillId="2" borderId="0" xfId="0" applyFont="1" applyFill="1" applyAlignment="1" applyProtection="1">
      <alignment vertical="center"/>
      <protection locked="0" hidden="1"/>
    </xf>
    <xf numFmtId="0" fontId="50" fillId="6" borderId="3" xfId="0" applyFont="1" applyFill="1" applyBorder="1" applyProtection="1">
      <protection locked="0" hidden="1"/>
    </xf>
    <xf numFmtId="0" fontId="51" fillId="6" borderId="4" xfId="0" applyFont="1" applyFill="1" applyBorder="1" applyAlignment="1" applyProtection="1">
      <alignment horizontal="left" indent="1"/>
      <protection locked="0" hidden="1"/>
    </xf>
    <xf numFmtId="0" fontId="9" fillId="2" borderId="0" xfId="0" applyFont="1" applyFill="1" applyBorder="1" applyAlignment="1" applyProtection="1">
      <alignment vertical="top"/>
      <protection locked="0" hidden="1"/>
    </xf>
    <xf numFmtId="0" fontId="1" fillId="2" borderId="5" xfId="0" applyFont="1" applyFill="1" applyBorder="1" applyAlignment="1" applyProtection="1">
      <alignment horizontal="center" vertical="center"/>
      <protection locked="0" hidden="1"/>
    </xf>
    <xf numFmtId="0" fontId="1" fillId="2" borderId="4" xfId="0" applyFont="1" applyFill="1" applyBorder="1" applyAlignment="1" applyProtection="1">
      <alignment horizontal="left" vertical="center" indent="1"/>
      <protection locked="0" hidden="1"/>
    </xf>
    <xf numFmtId="0" fontId="1" fillId="2" borderId="3" xfId="0" applyFont="1" applyFill="1" applyBorder="1" applyAlignment="1" applyProtection="1">
      <alignment wrapText="1"/>
      <protection locked="0" hidden="1"/>
    </xf>
    <xf numFmtId="0" fontId="1" fillId="2" borderId="4" xfId="0" applyFont="1" applyFill="1" applyBorder="1" applyAlignment="1" applyProtection="1">
      <alignment horizontal="right"/>
      <protection locked="0" hidden="1"/>
    </xf>
    <xf numFmtId="0" fontId="1" fillId="2" borderId="0" xfId="0" applyFont="1" applyFill="1" applyAlignment="1" applyProtection="1">
      <alignment wrapText="1"/>
      <protection locked="0" hidden="1"/>
    </xf>
    <xf numFmtId="0" fontId="1" fillId="4" borderId="2" xfId="0" applyFont="1" applyFill="1" applyBorder="1" applyAlignment="1" applyProtection="1">
      <alignment horizontal="center" vertical="center" wrapText="1"/>
      <protection locked="0" hidden="1"/>
    </xf>
    <xf numFmtId="0" fontId="52" fillId="2" borderId="18" xfId="0" applyFont="1" applyFill="1" applyBorder="1" applyAlignment="1" applyProtection="1">
      <alignment horizontal="center" vertical="center" wrapText="1"/>
      <protection locked="0" hidden="1"/>
    </xf>
    <xf numFmtId="0" fontId="1" fillId="2" borderId="0" xfId="0" applyFont="1" applyFill="1" applyBorder="1" applyAlignment="1" applyProtection="1">
      <protection locked="0" hidden="1"/>
    </xf>
    <xf numFmtId="0" fontId="1" fillId="2" borderId="0" xfId="0" applyFont="1" applyFill="1" applyBorder="1" applyAlignment="1" applyProtection="1">
      <alignment horizontal="right"/>
      <protection locked="0" hidden="1"/>
    </xf>
    <xf numFmtId="0" fontId="0" fillId="0" borderId="0" xfId="0" applyBorder="1" applyProtection="1">
      <protection locked="0" hidden="1"/>
    </xf>
    <xf numFmtId="0" fontId="9" fillId="4" borderId="2" xfId="0" applyFont="1" applyFill="1" applyBorder="1" applyAlignment="1" applyProtection="1">
      <alignment horizontal="center" vertical="center"/>
      <protection locked="0" hidden="1"/>
    </xf>
    <xf numFmtId="164" fontId="9" fillId="2" borderId="2" xfId="0" applyNumberFormat="1" applyFont="1" applyFill="1" applyBorder="1" applyAlignment="1" applyProtection="1">
      <alignment horizontal="center" vertical="center"/>
      <protection locked="0" hidden="1"/>
    </xf>
    <xf numFmtId="164" fontId="9" fillId="2" borderId="3" xfId="0" applyNumberFormat="1" applyFont="1" applyFill="1" applyBorder="1" applyAlignment="1" applyProtection="1">
      <alignment horizontal="center" vertical="center"/>
      <protection locked="0" hidden="1"/>
    </xf>
    <xf numFmtId="0" fontId="15" fillId="2" borderId="0" xfId="0" applyFont="1" applyFill="1" applyBorder="1" applyAlignment="1" applyProtection="1">
      <alignment horizontal="center"/>
      <protection locked="0" hidden="1"/>
    </xf>
    <xf numFmtId="164" fontId="9" fillId="2" borderId="0" xfId="0" applyNumberFormat="1" applyFont="1" applyFill="1" applyBorder="1" applyAlignment="1" applyProtection="1">
      <alignment horizontal="center" vertical="center"/>
      <protection locked="0" hidden="1"/>
    </xf>
    <xf numFmtId="164" fontId="9" fillId="2" borderId="0" xfId="0" applyNumberFormat="1" applyFont="1" applyFill="1" applyBorder="1" applyAlignment="1" applyProtection="1">
      <alignment horizontal="center" vertical="center" wrapText="1"/>
      <protection locked="0" hidden="1"/>
    </xf>
    <xf numFmtId="0" fontId="41" fillId="2" borderId="0" xfId="0" applyFont="1" applyFill="1" applyBorder="1" applyAlignment="1" applyProtection="1">
      <alignment vertical="center"/>
      <protection locked="0" hidden="1"/>
    </xf>
    <xf numFmtId="0" fontId="1" fillId="4" borderId="3" xfId="0" applyFont="1" applyFill="1" applyBorder="1" applyAlignment="1" applyProtection="1">
      <alignment vertical="center" wrapText="1"/>
      <protection locked="0" hidden="1"/>
    </xf>
    <xf numFmtId="0" fontId="1" fillId="2" borderId="0" xfId="0" applyFont="1" applyFill="1" applyBorder="1" applyAlignment="1" applyProtection="1">
      <alignment horizontal="left" vertical="center" indent="3"/>
      <protection locked="0" hidden="1"/>
    </xf>
    <xf numFmtId="0" fontId="1" fillId="2" borderId="6" xfId="0" applyFont="1" applyFill="1" applyBorder="1" applyAlignment="1" applyProtection="1">
      <alignment horizontal="center"/>
      <protection locked="0" hidden="1"/>
    </xf>
    <xf numFmtId="0" fontId="1" fillId="4" borderId="13" xfId="0" applyFont="1" applyFill="1" applyBorder="1" applyProtection="1">
      <protection locked="0" hidden="1"/>
    </xf>
    <xf numFmtId="0" fontId="1" fillId="4" borderId="7" xfId="0" applyFont="1" applyFill="1" applyBorder="1" applyProtection="1">
      <protection locked="0" hidden="1"/>
    </xf>
    <xf numFmtId="0" fontId="59" fillId="4" borderId="7" xfId="0" applyFont="1" applyFill="1" applyBorder="1" applyProtection="1">
      <protection locked="0" hidden="1"/>
    </xf>
    <xf numFmtId="0" fontId="52" fillId="4" borderId="3" xfId="0" applyFont="1" applyFill="1" applyBorder="1" applyAlignment="1" applyProtection="1">
      <alignment vertical="center" wrapText="1"/>
      <protection locked="0" hidden="1"/>
    </xf>
    <xf numFmtId="0" fontId="52" fillId="2" borderId="0" xfId="0" applyFont="1" applyFill="1" applyBorder="1" applyAlignment="1" applyProtection="1">
      <alignment vertical="center" wrapText="1"/>
      <protection locked="0" hidden="1"/>
    </xf>
    <xf numFmtId="1" fontId="1" fillId="2" borderId="3" xfId="0" applyNumberFormat="1" applyFont="1" applyFill="1" applyBorder="1" applyAlignment="1" applyProtection="1">
      <alignment vertical="center"/>
      <protection locked="0" hidden="1"/>
    </xf>
    <xf numFmtId="1" fontId="1" fillId="2" borderId="0" xfId="0" applyNumberFormat="1" applyFont="1" applyFill="1" applyBorder="1" applyAlignment="1" applyProtection="1">
      <alignment vertical="center"/>
      <protection locked="0" hidden="1"/>
    </xf>
    <xf numFmtId="0" fontId="1" fillId="4" borderId="11" xfId="0" applyFont="1" applyFill="1" applyBorder="1" applyProtection="1">
      <protection locked="0" hidden="1"/>
    </xf>
    <xf numFmtId="0" fontId="10" fillId="3" borderId="2" xfId="0" applyFont="1" applyFill="1" applyBorder="1" applyAlignment="1" applyProtection="1">
      <alignment horizontal="center" vertical="center" wrapText="1"/>
      <protection locked="0" hidden="1"/>
    </xf>
    <xf numFmtId="0" fontId="52" fillId="2" borderId="0" xfId="0" applyFont="1" applyFill="1" applyAlignment="1" applyProtection="1">
      <alignment horizontal="center"/>
      <protection locked="0" hidden="1"/>
    </xf>
    <xf numFmtId="1" fontId="1" fillId="2" borderId="2" xfId="0" applyNumberFormat="1" applyFont="1" applyFill="1" applyBorder="1" applyProtection="1">
      <protection locked="0" hidden="1"/>
    </xf>
    <xf numFmtId="0" fontId="43" fillId="2" borderId="0" xfId="0" applyNumberFormat="1" applyFont="1" applyFill="1" applyBorder="1" applyAlignment="1" applyProtection="1">
      <alignment horizontal="center" vertical="center"/>
      <protection locked="0" hidden="1"/>
    </xf>
    <xf numFmtId="0" fontId="52" fillId="2" borderId="0" xfId="0" applyNumberFormat="1" applyFont="1" applyFill="1" applyBorder="1" applyAlignment="1" applyProtection="1">
      <alignment horizontal="center"/>
      <protection locked="0" hidden="1"/>
    </xf>
    <xf numFmtId="0" fontId="23" fillId="2" borderId="0" xfId="0" applyNumberFormat="1" applyFont="1" applyFill="1" applyBorder="1" applyAlignment="1" applyProtection="1">
      <alignment vertical="center"/>
      <protection locked="0" hidden="1"/>
    </xf>
    <xf numFmtId="165" fontId="10" fillId="2" borderId="0" xfId="0" applyNumberFormat="1" applyFont="1" applyFill="1" applyBorder="1" applyAlignment="1" applyProtection="1">
      <alignment horizontal="left" vertical="center" indent="1"/>
      <protection locked="0" hidden="1"/>
    </xf>
    <xf numFmtId="0" fontId="26" fillId="2" borderId="0" xfId="0" applyFont="1" applyFill="1" applyProtection="1">
      <protection locked="0" hidden="1"/>
    </xf>
    <xf numFmtId="0" fontId="51" fillId="9" borderId="2" xfId="0" applyFont="1" applyFill="1" applyBorder="1" applyAlignment="1" applyProtection="1">
      <alignment vertical="center"/>
      <protection locked="0" hidden="1"/>
    </xf>
    <xf numFmtId="0" fontId="51" fillId="9" borderId="4" xfId="0" applyFont="1" applyFill="1" applyBorder="1" applyAlignment="1" applyProtection="1">
      <alignment vertical="center"/>
      <protection locked="0" hidden="1"/>
    </xf>
    <xf numFmtId="0" fontId="19" fillId="2" borderId="0" xfId="0" applyFont="1" applyFill="1" applyBorder="1" applyAlignment="1" applyProtection="1">
      <alignment vertical="center"/>
      <protection locked="0" hidden="1"/>
    </xf>
    <xf numFmtId="0" fontId="19" fillId="2" borderId="0" xfId="0" applyFont="1" applyFill="1" applyBorder="1" applyAlignment="1" applyProtection="1">
      <alignment horizontal="left" vertical="center" indent="1"/>
      <protection locked="0" hidden="1"/>
    </xf>
    <xf numFmtId="0" fontId="17" fillId="2" borderId="0" xfId="0" applyFont="1" applyFill="1" applyBorder="1" applyAlignment="1" applyProtection="1">
      <alignment vertical="top" wrapText="1"/>
      <protection locked="0" hidden="1"/>
    </xf>
    <xf numFmtId="0" fontId="17" fillId="2" borderId="0" xfId="0" applyFont="1" applyFill="1" applyBorder="1" applyAlignment="1" applyProtection="1">
      <alignment horizontal="left" vertical="top" wrapText="1" indent="1"/>
      <protection locked="0" hidden="1"/>
    </xf>
    <xf numFmtId="0" fontId="18" fillId="2" borderId="0" xfId="0" applyFont="1" applyFill="1" applyBorder="1" applyAlignment="1" applyProtection="1">
      <alignment horizontal="left" indent="1"/>
      <protection locked="0" hidden="1"/>
    </xf>
    <xf numFmtId="0" fontId="46" fillId="2" borderId="0" xfId="0" applyFont="1" applyFill="1" applyBorder="1" applyAlignment="1" applyProtection="1">
      <protection locked="0" hidden="1"/>
    </xf>
    <xf numFmtId="0" fontId="9" fillId="2" borderId="0" xfId="0" applyFont="1" applyFill="1" applyBorder="1" applyAlignment="1" applyProtection="1">
      <alignment horizontal="left" vertical="center" indent="1"/>
      <protection locked="0" hidden="1"/>
    </xf>
    <xf numFmtId="0" fontId="11" fillId="2" borderId="0" xfId="0" applyFont="1" applyFill="1" applyBorder="1" applyAlignment="1" applyProtection="1">
      <alignment horizontal="center" vertical="center"/>
      <protection locked="0" hidden="1"/>
    </xf>
    <xf numFmtId="0" fontId="23" fillId="2" borderId="0" xfId="0" applyFont="1" applyFill="1" applyBorder="1" applyAlignment="1" applyProtection="1">
      <alignment horizontal="left" vertical="center" indent="3"/>
      <protection locked="0" hidden="1"/>
    </xf>
    <xf numFmtId="164" fontId="22" fillId="2" borderId="0" xfId="0" applyNumberFormat="1" applyFont="1" applyFill="1" applyBorder="1" applyAlignment="1" applyProtection="1">
      <alignment horizontal="left" vertical="center" indent="3"/>
      <protection locked="0" hidden="1"/>
    </xf>
    <xf numFmtId="0" fontId="9" fillId="2" borderId="0" xfId="0" applyFont="1" applyFill="1" applyBorder="1" applyAlignment="1" applyProtection="1">
      <alignment wrapText="1"/>
      <protection locked="0" hidden="1"/>
    </xf>
    <xf numFmtId="164" fontId="22" fillId="2" borderId="0" xfId="0" applyNumberFormat="1" applyFont="1" applyFill="1" applyBorder="1" applyAlignment="1" applyProtection="1">
      <alignment horizontal="center"/>
      <protection locked="0" hidden="1"/>
    </xf>
    <xf numFmtId="0" fontId="9" fillId="2" borderId="0" xfId="0" applyFont="1" applyFill="1" applyBorder="1" applyAlignment="1" applyProtection="1">
      <alignment horizontal="left" wrapText="1" indent="3"/>
      <protection locked="0" hidden="1"/>
    </xf>
    <xf numFmtId="0" fontId="1" fillId="2" borderId="0" xfId="0" applyFont="1" applyFill="1" applyBorder="1" applyAlignment="1" applyProtection="1">
      <alignment wrapText="1"/>
      <protection locked="0" hidden="1"/>
    </xf>
    <xf numFmtId="14" fontId="1" fillId="2" borderId="2" xfId="0" applyNumberFormat="1" applyFont="1" applyFill="1" applyBorder="1" applyAlignment="1" applyProtection="1">
      <alignment horizontal="left" vertical="center"/>
      <protection locked="0" hidden="1"/>
    </xf>
    <xf numFmtId="0" fontId="53" fillId="2" borderId="3" xfId="4" applyFont="1" applyFill="1" applyBorder="1" applyAlignment="1" applyProtection="1">
      <alignment vertical="center" wrapText="1"/>
      <protection locked="0" hidden="1"/>
    </xf>
    <xf numFmtId="0" fontId="52" fillId="2" borderId="3" xfId="0" applyFont="1" applyFill="1" applyBorder="1" applyAlignment="1" applyProtection="1">
      <protection locked="0" hidden="1"/>
    </xf>
    <xf numFmtId="0" fontId="1" fillId="2" borderId="22" xfId="0" applyFont="1" applyFill="1" applyBorder="1" applyProtection="1">
      <protection locked="0" hidden="1"/>
    </xf>
    <xf numFmtId="0" fontId="1" fillId="2" borderId="23" xfId="0" applyFont="1" applyFill="1" applyBorder="1" applyProtection="1">
      <protection locked="0" hidden="1"/>
    </xf>
    <xf numFmtId="0" fontId="52" fillId="4" borderId="3" xfId="0" applyFont="1" applyFill="1" applyBorder="1" applyAlignment="1" applyProtection="1">
      <alignment vertical="center"/>
      <protection locked="0" hidden="1"/>
    </xf>
    <xf numFmtId="0" fontId="26" fillId="2" borderId="2" xfId="0" applyFont="1" applyFill="1" applyBorder="1" applyProtection="1">
      <protection locked="0" hidden="1"/>
    </xf>
    <xf numFmtId="0" fontId="1" fillId="2" borderId="2" xfId="0" applyFont="1" applyFill="1" applyBorder="1" applyAlignment="1" applyProtection="1">
      <protection locked="0" hidden="1"/>
    </xf>
    <xf numFmtId="0" fontId="52" fillId="2" borderId="7" xfId="0" applyFont="1" applyFill="1" applyBorder="1" applyProtection="1">
      <protection locked="0" hidden="1"/>
    </xf>
    <xf numFmtId="0" fontId="52" fillId="2" borderId="9" xfId="0" applyFont="1" applyFill="1" applyBorder="1" applyProtection="1">
      <protection locked="0" hidden="1"/>
    </xf>
    <xf numFmtId="0" fontId="40" fillId="2" borderId="3" xfId="4" applyFill="1" applyBorder="1" applyAlignment="1" applyProtection="1">
      <alignment vertical="center" wrapText="1"/>
      <protection locked="0" hidden="1"/>
    </xf>
    <xf numFmtId="0" fontId="52" fillId="2" borderId="3" xfId="0" applyFont="1" applyFill="1" applyBorder="1" applyAlignment="1" applyProtection="1">
      <alignment horizontal="left" indent="1"/>
      <protection locked="0" hidden="1"/>
    </xf>
    <xf numFmtId="0" fontId="55" fillId="4" borderId="21" xfId="0" applyFont="1" applyFill="1" applyBorder="1" applyAlignment="1" applyProtection="1">
      <alignment vertical="center" wrapText="1"/>
      <protection locked="0" hidden="1"/>
    </xf>
    <xf numFmtId="0" fontId="54" fillId="4" borderId="3" xfId="0" applyFont="1" applyFill="1" applyBorder="1" applyAlignment="1" applyProtection="1">
      <alignment vertical="center" wrapText="1" readingOrder="1"/>
      <protection locked="0" hidden="1"/>
    </xf>
    <xf numFmtId="0" fontId="52" fillId="4" borderId="3" xfId="0" applyFont="1" applyFill="1" applyBorder="1" applyAlignment="1" applyProtection="1">
      <alignment vertical="center" wrapText="1" readingOrder="1"/>
      <protection locked="0" hidden="1"/>
    </xf>
    <xf numFmtId="0" fontId="1" fillId="4" borderId="20" xfId="0" applyFont="1" applyFill="1" applyBorder="1" applyAlignment="1" applyProtection="1">
      <alignment horizontal="center" vertical="center" wrapText="1"/>
      <protection locked="0" hidden="1"/>
    </xf>
    <xf numFmtId="0" fontId="1" fillId="4" borderId="10" xfId="0" applyFont="1" applyFill="1" applyBorder="1" applyAlignment="1" applyProtection="1">
      <alignment horizontal="center" vertical="center" wrapText="1"/>
      <protection locked="0" hidden="1"/>
    </xf>
    <xf numFmtId="0" fontId="1" fillId="2" borderId="15" xfId="0" applyFont="1" applyFill="1" applyBorder="1" applyAlignment="1" applyProtection="1">
      <alignment horizontal="center"/>
      <protection locked="0" hidden="1"/>
    </xf>
    <xf numFmtId="0" fontId="52" fillId="2" borderId="3" xfId="0" applyFont="1" applyFill="1" applyBorder="1" applyAlignment="1" applyProtection="1">
      <alignment wrapText="1"/>
      <protection locked="0" hidden="1"/>
    </xf>
    <xf numFmtId="0" fontId="52" fillId="2" borderId="3" xfId="0" applyFont="1" applyFill="1" applyBorder="1" applyAlignment="1" applyProtection="1">
      <alignment wrapText="1" readingOrder="1"/>
      <protection locked="0" hidden="1"/>
    </xf>
    <xf numFmtId="0" fontId="1" fillId="2" borderId="2" xfId="0" applyFont="1" applyFill="1" applyBorder="1" applyAlignment="1" applyProtection="1">
      <alignment horizontal="center" vertical="top"/>
      <protection locked="0" hidden="1"/>
    </xf>
    <xf numFmtId="0" fontId="52" fillId="2" borderId="3" xfId="0" applyFont="1" applyFill="1" applyBorder="1" applyAlignment="1" applyProtection="1">
      <alignment readingOrder="1"/>
      <protection locked="0" hidden="1"/>
    </xf>
    <xf numFmtId="0" fontId="1" fillId="2" borderId="18" xfId="0" applyFont="1" applyFill="1" applyBorder="1" applyAlignment="1" applyProtection="1">
      <alignment horizontal="center"/>
      <protection locked="0" hidden="1"/>
    </xf>
    <xf numFmtId="0" fontId="52" fillId="2" borderId="2" xfId="0" quotePrefix="1" applyFont="1" applyFill="1" applyBorder="1" applyProtection="1">
      <protection locked="0" hidden="1"/>
    </xf>
    <xf numFmtId="0" fontId="0" fillId="0" borderId="0" xfId="0" applyAlignment="1" applyProtection="1">
      <alignment vertical="center" wrapText="1"/>
      <protection locked="0" hidden="1"/>
    </xf>
    <xf numFmtId="0" fontId="1" fillId="2" borderId="0" xfId="0" applyFont="1" applyFill="1" applyBorder="1" applyAlignment="1" applyProtection="1">
      <alignment horizontal="center" vertical="center" wrapText="1"/>
      <protection locked="0" hidden="1"/>
    </xf>
    <xf numFmtId="0" fontId="1" fillId="2" borderId="0" xfId="0" applyFont="1" applyFill="1" applyBorder="1" applyAlignment="1" applyProtection="1">
      <alignment horizontal="left" vertical="center" wrapText="1" indent="1"/>
      <protection locked="0" hidden="1"/>
    </xf>
    <xf numFmtId="0" fontId="52" fillId="2" borderId="0" xfId="0" applyFont="1" applyFill="1" applyBorder="1" applyAlignment="1" applyProtection="1">
      <alignment wrapText="1"/>
      <protection locked="0" hidden="1"/>
    </xf>
    <xf numFmtId="0" fontId="52" fillId="2" borderId="0" xfId="0" applyFont="1" applyFill="1" applyBorder="1" applyAlignment="1" applyProtection="1">
      <alignment wrapText="1" readingOrder="1"/>
      <protection locked="0" hidden="1"/>
    </xf>
    <xf numFmtId="0" fontId="1" fillId="2" borderId="0" xfId="0" applyFont="1" applyFill="1" applyBorder="1" applyAlignment="1" applyProtection="1">
      <alignment horizontal="center" vertical="top"/>
      <protection locked="0" hidden="1"/>
    </xf>
    <xf numFmtId="0" fontId="52" fillId="2" borderId="0" xfId="0" applyFont="1" applyFill="1" applyBorder="1" applyAlignment="1" applyProtection="1">
      <alignment readingOrder="1"/>
      <protection locked="0" hidden="1"/>
    </xf>
    <xf numFmtId="0" fontId="52" fillId="2" borderId="10" xfId="0" applyFont="1" applyFill="1" applyBorder="1" applyAlignment="1" applyProtection="1">
      <alignment horizontal="center" vertical="center" wrapText="1"/>
      <protection locked="0" hidden="1"/>
    </xf>
    <xf numFmtId="0" fontId="52" fillId="2" borderId="3" xfId="0" applyFont="1" applyFill="1" applyBorder="1" applyAlignment="1" applyProtection="1">
      <alignment horizontal="center" wrapText="1"/>
      <protection locked="0" hidden="1"/>
    </xf>
    <xf numFmtId="0" fontId="52" fillId="2" borderId="3" xfId="0" applyFont="1" applyFill="1" applyBorder="1" applyAlignment="1" applyProtection="1">
      <alignment horizontal="center" wrapText="1" readingOrder="1"/>
      <protection locked="0" hidden="1"/>
    </xf>
    <xf numFmtId="0" fontId="1" fillId="2" borderId="15" xfId="0" applyFont="1" applyFill="1" applyBorder="1" applyAlignment="1" applyProtection="1">
      <alignment horizontal="left" vertical="top"/>
      <protection locked="0" hidden="1"/>
    </xf>
    <xf numFmtId="0" fontId="1" fillId="2" borderId="2" xfId="0" applyFont="1" applyFill="1" applyBorder="1" applyAlignment="1" applyProtection="1">
      <alignment horizontal="center" vertical="center" wrapText="1"/>
      <protection locked="0" hidden="1"/>
    </xf>
    <xf numFmtId="0" fontId="52" fillId="2" borderId="3" xfId="0" applyFont="1" applyFill="1" applyBorder="1" applyAlignment="1" applyProtection="1">
      <alignment horizontal="left" wrapText="1" readingOrder="1"/>
      <protection locked="0" hidden="1"/>
    </xf>
    <xf numFmtId="0" fontId="1" fillId="2" borderId="19" xfId="0" applyFont="1" applyFill="1" applyBorder="1" applyAlignment="1" applyProtection="1">
      <alignment horizontal="center"/>
      <protection locked="0" hidden="1"/>
    </xf>
    <xf numFmtId="0" fontId="1" fillId="2" borderId="3" xfId="0" applyFont="1" applyFill="1" applyBorder="1" applyAlignment="1" applyProtection="1">
      <alignment readingOrder="1"/>
      <protection locked="0" hidden="1"/>
    </xf>
    <xf numFmtId="0" fontId="1" fillId="2" borderId="0" xfId="0" applyFont="1" applyFill="1" applyBorder="1" applyAlignment="1" applyProtection="1">
      <alignment horizontal="left" wrapText="1" indent="1"/>
      <protection locked="0" hidden="1"/>
    </xf>
    <xf numFmtId="0" fontId="52" fillId="2" borderId="3" xfId="0" applyFont="1" applyFill="1" applyBorder="1" applyAlignment="1" applyProtection="1">
      <alignment horizontal="center" readingOrder="1"/>
      <protection locked="0" hidden="1"/>
    </xf>
    <xf numFmtId="0" fontId="52" fillId="2" borderId="2" xfId="0" applyFont="1" applyFill="1" applyBorder="1" applyAlignment="1" applyProtection="1">
      <alignment readingOrder="1"/>
      <protection locked="0" hidden="1"/>
    </xf>
    <xf numFmtId="0" fontId="51" fillId="12" borderId="3" xfId="0" applyFont="1" applyFill="1" applyBorder="1" applyAlignment="1" applyProtection="1">
      <alignment vertical="center"/>
      <protection locked="0" hidden="1"/>
    </xf>
    <xf numFmtId="0" fontId="49" fillId="12" borderId="5" xfId="0" applyFont="1" applyFill="1" applyBorder="1" applyAlignment="1" applyProtection="1">
      <alignment vertical="center"/>
      <protection locked="0" hidden="1"/>
    </xf>
    <xf numFmtId="0" fontId="49" fillId="12" borderId="4" xfId="0" applyFont="1" applyFill="1" applyBorder="1" applyAlignment="1" applyProtection="1">
      <alignment vertical="center"/>
      <protection locked="0" hidden="1"/>
    </xf>
    <xf numFmtId="0" fontId="55" fillId="4" borderId="2" xfId="0" applyFont="1" applyFill="1" applyBorder="1" applyAlignment="1" applyProtection="1">
      <alignment horizontal="center" vertical="center" wrapText="1"/>
      <protection locked="0" hidden="1"/>
    </xf>
    <xf numFmtId="0" fontId="55" fillId="4" borderId="3" xfId="0" applyFont="1" applyFill="1" applyBorder="1" applyAlignment="1" applyProtection="1">
      <alignment horizontal="center" vertical="center" wrapText="1"/>
      <protection locked="0" hidden="1"/>
    </xf>
    <xf numFmtId="0" fontId="55" fillId="4" borderId="4" xfId="0" applyFont="1" applyFill="1" applyBorder="1" applyAlignment="1" applyProtection="1">
      <alignment horizontal="center" vertical="center" wrapText="1"/>
      <protection locked="0" hidden="1"/>
    </xf>
    <xf numFmtId="1" fontId="1" fillId="2" borderId="3" xfId="0" applyNumberFormat="1" applyFont="1" applyFill="1" applyBorder="1" applyAlignment="1" applyProtection="1">
      <alignment horizontal="center" vertical="center"/>
      <protection locked="0" hidden="1"/>
    </xf>
    <xf numFmtId="167" fontId="52" fillId="2" borderId="3" xfId="0" applyNumberFormat="1" applyFont="1" applyFill="1" applyBorder="1" applyAlignment="1" applyProtection="1">
      <alignment vertical="center"/>
      <protection locked="0" hidden="1"/>
    </xf>
    <xf numFmtId="1" fontId="52" fillId="2" borderId="4" xfId="0" applyNumberFormat="1" applyFont="1" applyFill="1" applyBorder="1" applyAlignment="1" applyProtection="1">
      <alignment horizontal="center" vertical="center"/>
      <protection locked="0" hidden="1"/>
    </xf>
    <xf numFmtId="0" fontId="1" fillId="2" borderId="0" xfId="0" applyFont="1" applyFill="1" applyBorder="1" applyAlignment="1" applyProtection="1">
      <alignment vertical="top" wrapText="1"/>
      <protection locked="0" hidden="1"/>
    </xf>
    <xf numFmtId="14" fontId="1" fillId="2" borderId="0" xfId="0" applyNumberFormat="1" applyFont="1" applyFill="1" applyBorder="1" applyAlignment="1" applyProtection="1">
      <alignment horizontal="left" indent="1"/>
      <protection locked="0" hidden="1"/>
    </xf>
    <xf numFmtId="0" fontId="52" fillId="2" borderId="0" xfId="0" applyFont="1" applyFill="1" applyBorder="1" applyAlignment="1" applyProtection="1">
      <alignment horizontal="left" vertical="center" wrapText="1" indent="1"/>
      <protection locked="0" hidden="1"/>
    </xf>
    <xf numFmtId="0" fontId="1" fillId="2" borderId="2" xfId="0" applyFont="1" applyFill="1" applyBorder="1" applyAlignment="1" applyProtection="1">
      <alignment horizontal="center"/>
      <protection locked="0" hidden="1"/>
    </xf>
    <xf numFmtId="0" fontId="1" fillId="2" borderId="3" xfId="0" applyFont="1" applyFill="1" applyBorder="1" applyAlignment="1" applyProtection="1">
      <alignment horizontal="center"/>
      <protection locked="0" hidden="1"/>
    </xf>
    <xf numFmtId="0" fontId="1" fillId="2" borderId="5" xfId="0" applyFont="1" applyFill="1" applyBorder="1" applyAlignment="1" applyProtection="1">
      <alignment horizontal="left" indent="1"/>
      <protection locked="0" hidden="1"/>
    </xf>
    <xf numFmtId="0" fontId="1" fillId="2" borderId="2" xfId="0" applyFont="1" applyFill="1" applyBorder="1" applyAlignment="1" applyProtection="1">
      <alignment horizontal="center" vertical="center"/>
      <protection locked="0" hidden="1"/>
    </xf>
    <xf numFmtId="0" fontId="1" fillId="2" borderId="18" xfId="0" applyFont="1" applyFill="1" applyBorder="1" applyAlignment="1" applyProtection="1">
      <alignment horizontal="center" vertical="center"/>
      <protection locked="0" hidden="1"/>
    </xf>
    <xf numFmtId="0" fontId="1" fillId="2" borderId="10" xfId="0" applyFont="1" applyFill="1" applyBorder="1" applyAlignment="1" applyProtection="1">
      <alignment horizontal="center"/>
      <protection locked="0" hidden="1"/>
    </xf>
    <xf numFmtId="0" fontId="1" fillId="2" borderId="17" xfId="0" applyFont="1" applyFill="1" applyBorder="1" applyAlignment="1" applyProtection="1">
      <alignment horizontal="right" vertical="center"/>
      <protection locked="0" hidden="1"/>
    </xf>
    <xf numFmtId="0" fontId="1" fillId="2" borderId="17" xfId="0" applyFont="1" applyFill="1" applyBorder="1" applyAlignment="1" applyProtection="1">
      <alignment horizontal="right"/>
      <protection locked="0" hidden="1"/>
    </xf>
    <xf numFmtId="0" fontId="1" fillId="2" borderId="5" xfId="0" applyFont="1" applyFill="1" applyBorder="1" applyAlignment="1" applyProtection="1">
      <alignment horizontal="right"/>
      <protection locked="0" hidden="1"/>
    </xf>
    <xf numFmtId="0" fontId="1" fillId="2" borderId="22" xfId="0" applyFont="1" applyFill="1" applyBorder="1" applyAlignment="1" applyProtection="1">
      <alignment horizontal="right" vertical="center"/>
      <protection locked="0" hidden="1"/>
    </xf>
    <xf numFmtId="0" fontId="1" fillId="2" borderId="22" xfId="0" applyFont="1" applyFill="1" applyBorder="1" applyAlignment="1" applyProtection="1">
      <alignment horizontal="right"/>
      <protection locked="0" hidden="1"/>
    </xf>
    <xf numFmtId="0" fontId="1" fillId="2" borderId="0" xfId="0" applyFont="1" applyFill="1" applyProtection="1">
      <protection hidden="1"/>
    </xf>
    <xf numFmtId="0" fontId="1" fillId="2" borderId="0" xfId="0" applyFont="1" applyFill="1" applyAlignment="1" applyProtection="1">
      <alignment vertical="center"/>
      <protection hidden="1"/>
    </xf>
    <xf numFmtId="0" fontId="1" fillId="2" borderId="0" xfId="0" quotePrefix="1" applyFont="1" applyFill="1" applyProtection="1">
      <protection hidden="1"/>
    </xf>
    <xf numFmtId="0" fontId="1" fillId="2" borderId="0" xfId="0" applyFont="1" applyFill="1" applyBorder="1" applyProtection="1"/>
    <xf numFmtId="0" fontId="1" fillId="2" borderId="0" xfId="0" applyFont="1" applyFill="1" applyBorder="1" applyAlignment="1" applyProtection="1">
      <alignment wrapText="1"/>
    </xf>
    <xf numFmtId="0" fontId="1" fillId="2" borderId="0" xfId="0" applyFont="1" applyFill="1" applyAlignment="1" applyProtection="1">
      <alignment wrapText="1"/>
    </xf>
    <xf numFmtId="0" fontId="1" fillId="2" borderId="0" xfId="0" applyFont="1" applyFill="1" applyProtection="1"/>
    <xf numFmtId="0" fontId="1" fillId="2" borderId="13" xfId="0" applyFont="1" applyFill="1" applyBorder="1" applyProtection="1"/>
    <xf numFmtId="0" fontId="1" fillId="2" borderId="6" xfId="0" applyFont="1" applyFill="1" applyBorder="1" applyProtection="1"/>
    <xf numFmtId="0" fontId="1" fillId="2" borderId="6" xfId="0" applyFont="1" applyFill="1" applyBorder="1" applyAlignment="1" applyProtection="1">
      <alignment wrapText="1"/>
    </xf>
    <xf numFmtId="0" fontId="1" fillId="2" borderId="8" xfId="0" applyFont="1" applyFill="1" applyBorder="1" applyProtection="1"/>
    <xf numFmtId="0" fontId="1" fillId="2" borderId="7" xfId="0" applyFont="1" applyFill="1" applyBorder="1" applyProtection="1"/>
    <xf numFmtId="0" fontId="4" fillId="2" borderId="0" xfId="0" applyFont="1" applyFill="1" applyBorder="1" applyAlignment="1" applyProtection="1">
      <alignment vertical="top"/>
    </xf>
    <xf numFmtId="0" fontId="1" fillId="2" borderId="9" xfId="0" applyFont="1" applyFill="1" applyBorder="1" applyProtection="1"/>
    <xf numFmtId="0" fontId="54" fillId="2" borderId="0" xfId="0" applyFont="1" applyFill="1" applyBorder="1" applyAlignment="1" applyProtection="1">
      <alignment horizontal="left" vertical="top" indent="1"/>
    </xf>
    <xf numFmtId="0" fontId="49" fillId="6" borderId="0" xfId="0" applyFont="1" applyFill="1" applyProtection="1"/>
    <xf numFmtId="0" fontId="1" fillId="2" borderId="0" xfId="0" applyFont="1" applyFill="1" applyBorder="1" applyAlignment="1" applyProtection="1">
      <alignment horizontal="left" vertical="top" indent="1"/>
    </xf>
    <xf numFmtId="0" fontId="52" fillId="4" borderId="19" xfId="0" applyFont="1" applyFill="1" applyBorder="1" applyAlignment="1" applyProtection="1">
      <alignment vertical="center" wrapText="1"/>
    </xf>
    <xf numFmtId="0" fontId="52" fillId="4" borderId="3" xfId="0" applyFont="1" applyFill="1" applyBorder="1" applyAlignment="1" applyProtection="1">
      <alignment vertical="center" wrapText="1"/>
    </xf>
    <xf numFmtId="0" fontId="52" fillId="4" borderId="35" xfId="0" applyFont="1" applyFill="1" applyBorder="1" applyAlignment="1" applyProtection="1">
      <alignment horizontal="center" vertical="center" wrapText="1"/>
    </xf>
    <xf numFmtId="0" fontId="1" fillId="4" borderId="3" xfId="0" applyFont="1" applyFill="1" applyBorder="1" applyAlignment="1" applyProtection="1">
      <alignment vertical="center" wrapText="1"/>
    </xf>
    <xf numFmtId="0" fontId="52" fillId="4" borderId="2" xfId="0" applyFont="1" applyFill="1" applyBorder="1" applyAlignment="1" applyProtection="1">
      <alignment horizontal="center" vertical="center" wrapText="1"/>
    </xf>
    <xf numFmtId="0" fontId="26" fillId="2" borderId="15" xfId="0" applyFont="1" applyFill="1" applyBorder="1" applyProtection="1"/>
    <xf numFmtId="0" fontId="1" fillId="2" borderId="17" xfId="0" applyFont="1" applyFill="1" applyBorder="1" applyProtection="1"/>
    <xf numFmtId="0" fontId="1" fillId="2" borderId="16" xfId="0" applyFont="1" applyFill="1" applyBorder="1" applyProtection="1"/>
    <xf numFmtId="0" fontId="51" fillId="5" borderId="3" xfId="0" applyFont="1" applyFill="1" applyBorder="1" applyAlignment="1" applyProtection="1">
      <alignment vertical="center"/>
    </xf>
    <xf numFmtId="0" fontId="1" fillId="2" borderId="3" xfId="0" applyFont="1" applyFill="1" applyBorder="1" applyAlignment="1" applyProtection="1">
      <alignment vertical="center" wrapText="1"/>
    </xf>
    <xf numFmtId="0" fontId="1" fillId="2" borderId="35" xfId="0" applyFont="1" applyFill="1" applyBorder="1" applyAlignment="1" applyProtection="1">
      <alignment horizontal="center" vertical="center" wrapText="1"/>
    </xf>
    <xf numFmtId="0" fontId="53" fillId="2" borderId="3" xfId="4" applyFont="1" applyFill="1" applyBorder="1" applyAlignment="1" applyProtection="1">
      <alignment vertical="center" wrapText="1"/>
    </xf>
    <xf numFmtId="0" fontId="52" fillId="2" borderId="3" xfId="0" applyFont="1" applyFill="1" applyBorder="1" applyAlignment="1" applyProtection="1"/>
    <xf numFmtId="0" fontId="1" fillId="2" borderId="3" xfId="0" applyFont="1" applyFill="1" applyBorder="1" applyAlignment="1" applyProtection="1"/>
    <xf numFmtId="0" fontId="1" fillId="2" borderId="10" xfId="0" applyFont="1" applyFill="1" applyBorder="1" applyAlignment="1" applyProtection="1">
      <alignment horizontal="center" vertical="center" wrapText="1"/>
    </xf>
    <xf numFmtId="0" fontId="1" fillId="2" borderId="22" xfId="0" applyFont="1" applyFill="1" applyBorder="1" applyProtection="1"/>
    <xf numFmtId="0" fontId="1" fillId="2" borderId="23" xfId="0" applyFont="1" applyFill="1" applyBorder="1" applyProtection="1"/>
    <xf numFmtId="0" fontId="1" fillId="2" borderId="19" xfId="0" applyFont="1" applyFill="1" applyBorder="1" applyProtection="1"/>
    <xf numFmtId="0" fontId="1" fillId="2" borderId="14" xfId="0" applyFont="1" applyFill="1" applyBorder="1" applyProtection="1"/>
    <xf numFmtId="0" fontId="1" fillId="2" borderId="20" xfId="0" applyFont="1" applyFill="1" applyBorder="1" applyProtection="1"/>
    <xf numFmtId="0" fontId="52" fillId="4" borderId="5" xfId="0" applyFont="1" applyFill="1" applyBorder="1" applyAlignment="1" applyProtection="1">
      <alignment vertical="center"/>
    </xf>
    <xf numFmtId="0" fontId="52" fillId="4" borderId="3" xfId="0" applyFont="1" applyFill="1" applyBorder="1" applyAlignment="1" applyProtection="1">
      <alignment vertical="center"/>
    </xf>
    <xf numFmtId="0" fontId="1" fillId="2" borderId="2" xfId="0" applyFont="1" applyFill="1" applyBorder="1" applyAlignment="1" applyProtection="1">
      <alignment horizontal="left" vertical="center" indent="1"/>
    </xf>
    <xf numFmtId="0" fontId="49" fillId="5" borderId="3" xfId="0" applyFont="1" applyFill="1" applyBorder="1" applyAlignment="1" applyProtection="1">
      <alignment horizontal="left" indent="1"/>
    </xf>
    <xf numFmtId="0" fontId="1" fillId="4" borderId="3" xfId="0" applyFont="1" applyFill="1" applyBorder="1" applyAlignment="1" applyProtection="1">
      <alignment horizontal="left" indent="1"/>
    </xf>
    <xf numFmtId="0" fontId="1" fillId="4" borderId="3" xfId="0" applyFont="1" applyFill="1" applyBorder="1" applyAlignment="1" applyProtection="1">
      <alignment horizontal="left" vertical="center" indent="1"/>
    </xf>
    <xf numFmtId="0" fontId="1" fillId="2" borderId="7" xfId="0" applyFont="1" applyFill="1" applyBorder="1" applyAlignment="1" applyProtection="1">
      <alignment horizontal="center" vertical="center"/>
    </xf>
    <xf numFmtId="0" fontId="1" fillId="2" borderId="2" xfId="0" applyFont="1" applyFill="1" applyBorder="1" applyAlignment="1" applyProtection="1"/>
    <xf numFmtId="0" fontId="1" fillId="2" borderId="2" xfId="0" applyFont="1" applyFill="1" applyBorder="1" applyProtection="1"/>
    <xf numFmtId="0" fontId="52" fillId="2" borderId="7" xfId="0" applyFont="1" applyFill="1" applyBorder="1" applyProtection="1"/>
    <xf numFmtId="0" fontId="52" fillId="2" borderId="0" xfId="0" applyFont="1" applyFill="1" applyProtection="1"/>
    <xf numFmtId="0" fontId="52" fillId="2" borderId="9" xfId="0" applyFont="1" applyFill="1" applyBorder="1" applyProtection="1"/>
    <xf numFmtId="0" fontId="52" fillId="2" borderId="0" xfId="0" applyFont="1" applyFill="1" applyBorder="1" applyProtection="1"/>
    <xf numFmtId="0" fontId="1" fillId="4" borderId="21" xfId="0" applyFont="1" applyFill="1" applyBorder="1" applyAlignment="1" applyProtection="1">
      <alignment horizontal="center" vertical="center"/>
    </xf>
    <xf numFmtId="0" fontId="52" fillId="4" borderId="19" xfId="0" applyFont="1" applyFill="1" applyBorder="1" applyAlignment="1" applyProtection="1">
      <alignment horizontal="center" vertical="center" wrapText="1"/>
    </xf>
    <xf numFmtId="0" fontId="52" fillId="4" borderId="19" xfId="0" applyFont="1" applyFill="1" applyBorder="1" applyAlignment="1" applyProtection="1">
      <alignment horizontal="left" vertical="center" wrapText="1" indent="1"/>
    </xf>
    <xf numFmtId="0" fontId="52" fillId="4" borderId="49" xfId="0" applyFont="1" applyFill="1" applyBorder="1" applyAlignment="1" applyProtection="1">
      <alignment horizontal="center" vertical="center" wrapText="1"/>
    </xf>
    <xf numFmtId="0" fontId="52" fillId="4" borderId="10" xfId="0" applyFont="1" applyFill="1" applyBorder="1" applyAlignment="1" applyProtection="1">
      <alignment horizontal="center" vertical="center" wrapText="1"/>
    </xf>
    <xf numFmtId="0" fontId="52" fillId="4" borderId="20" xfId="0" applyFont="1" applyFill="1" applyBorder="1" applyAlignment="1" applyProtection="1">
      <alignment horizontal="left" vertical="center" wrapText="1" indent="1"/>
    </xf>
    <xf numFmtId="0" fontId="55" fillId="4" borderId="3" xfId="0" applyFont="1" applyFill="1" applyBorder="1" applyAlignment="1" applyProtection="1">
      <alignment vertical="center"/>
    </xf>
    <xf numFmtId="0" fontId="55" fillId="4" borderId="5" xfId="0" applyFont="1" applyFill="1" applyBorder="1" applyAlignment="1" applyProtection="1">
      <alignment vertical="center"/>
    </xf>
    <xf numFmtId="0" fontId="55" fillId="4" borderId="3" xfId="0" applyFont="1" applyFill="1" applyBorder="1" applyAlignment="1" applyProtection="1">
      <alignment vertical="center" wrapText="1"/>
    </xf>
    <xf numFmtId="0" fontId="55" fillId="4" borderId="5" xfId="0" applyFont="1" applyFill="1" applyBorder="1" applyAlignment="1" applyProtection="1">
      <alignment vertical="center" wrapText="1"/>
    </xf>
    <xf numFmtId="0" fontId="55" fillId="4" borderId="5"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52" fillId="2" borderId="3" xfId="0" applyFont="1" applyFill="1" applyBorder="1" applyAlignment="1" applyProtection="1">
      <alignment horizontal="left" indent="1"/>
    </xf>
    <xf numFmtId="0" fontId="1" fillId="2" borderId="15" xfId="0" applyFont="1" applyFill="1" applyBorder="1" applyAlignment="1" applyProtection="1">
      <alignment horizontal="center"/>
    </xf>
    <xf numFmtId="0" fontId="1" fillId="2" borderId="3" xfId="0" applyFont="1" applyFill="1" applyBorder="1" applyAlignment="1" applyProtection="1">
      <alignment vertical="center"/>
    </xf>
    <xf numFmtId="0" fontId="52" fillId="2" borderId="3" xfId="0" applyFont="1" applyFill="1" applyBorder="1" applyAlignment="1" applyProtection="1">
      <alignment wrapText="1"/>
    </xf>
    <xf numFmtId="0" fontId="52" fillId="2" borderId="3" xfId="0" applyFont="1" applyFill="1" applyBorder="1" applyAlignment="1" applyProtection="1">
      <alignment wrapText="1" readingOrder="1"/>
    </xf>
    <xf numFmtId="0" fontId="1" fillId="2" borderId="2" xfId="0" applyFont="1" applyFill="1" applyBorder="1" applyAlignment="1" applyProtection="1">
      <alignment horizontal="center" vertical="top"/>
    </xf>
    <xf numFmtId="0" fontId="1" fillId="2" borderId="16" xfId="0" applyFont="1" applyFill="1" applyBorder="1" applyAlignment="1" applyProtection="1">
      <alignment horizontal="right"/>
    </xf>
    <xf numFmtId="0" fontId="52" fillId="2" borderId="3" xfId="0" applyFont="1" applyFill="1" applyBorder="1" applyAlignment="1" applyProtection="1">
      <alignment readingOrder="1"/>
    </xf>
    <xf numFmtId="0" fontId="1" fillId="2" borderId="18" xfId="0" applyFont="1" applyFill="1" applyBorder="1" applyAlignment="1" applyProtection="1">
      <alignment horizontal="center"/>
    </xf>
    <xf numFmtId="0" fontId="1" fillId="2" borderId="3" xfId="0" applyFont="1" applyFill="1" applyBorder="1" applyAlignment="1" applyProtection="1">
      <alignment horizontal="center"/>
    </xf>
    <xf numFmtId="0" fontId="1" fillId="2" borderId="2" xfId="0" applyFont="1" applyFill="1" applyBorder="1" applyAlignment="1" applyProtection="1">
      <alignment horizontal="center"/>
    </xf>
    <xf numFmtId="0" fontId="52" fillId="2" borderId="2" xfId="0" applyFont="1" applyFill="1" applyBorder="1" applyProtection="1"/>
    <xf numFmtId="0" fontId="1" fillId="2" borderId="0" xfId="0" applyFont="1" applyFill="1" applyBorder="1" applyAlignment="1" applyProtection="1">
      <alignment horizontal="center" vertical="center" wrapText="1"/>
    </xf>
    <xf numFmtId="0" fontId="1" fillId="2" borderId="0" xfId="0" applyFont="1" applyFill="1" applyBorder="1" applyAlignment="1" applyProtection="1">
      <alignment horizontal="left" vertical="center" wrapText="1" indent="1"/>
    </xf>
    <xf numFmtId="0" fontId="51" fillId="10" borderId="5" xfId="0" applyFont="1" applyFill="1" applyBorder="1" applyAlignment="1" applyProtection="1">
      <alignment vertical="center"/>
    </xf>
    <xf numFmtId="0" fontId="1" fillId="2" borderId="0" xfId="0" applyFont="1" applyFill="1" applyBorder="1" applyAlignment="1" applyProtection="1">
      <alignment horizontal="center"/>
    </xf>
    <xf numFmtId="0" fontId="1" fillId="2" borderId="0" xfId="0" applyFont="1" applyFill="1" applyBorder="1" applyAlignment="1" applyProtection="1">
      <alignment vertical="center"/>
    </xf>
    <xf numFmtId="0" fontId="52" fillId="2" borderId="0" xfId="0" applyFont="1" applyFill="1" applyBorder="1" applyAlignment="1" applyProtection="1">
      <alignment wrapText="1"/>
    </xf>
    <xf numFmtId="0" fontId="52" fillId="2" borderId="0" xfId="0" applyFont="1" applyFill="1" applyBorder="1" applyAlignment="1" applyProtection="1">
      <alignment wrapText="1" readingOrder="1"/>
    </xf>
    <xf numFmtId="0" fontId="1" fillId="2" borderId="0" xfId="0" applyFont="1" applyFill="1" applyBorder="1" applyAlignment="1" applyProtection="1">
      <alignment horizontal="center" vertical="top"/>
    </xf>
    <xf numFmtId="0" fontId="1" fillId="2" borderId="0" xfId="0" applyFont="1" applyFill="1" applyBorder="1" applyAlignment="1" applyProtection="1">
      <alignment horizontal="right"/>
    </xf>
    <xf numFmtId="0" fontId="52" fillId="2" borderId="0" xfId="0" applyFont="1" applyFill="1" applyBorder="1" applyAlignment="1" applyProtection="1">
      <alignment readingOrder="1"/>
    </xf>
    <xf numFmtId="0" fontId="60" fillId="13" borderId="53" xfId="0" applyFont="1" applyFill="1" applyBorder="1" applyAlignment="1" applyProtection="1">
      <alignment horizontal="center" vertical="center" wrapText="1"/>
    </xf>
    <xf numFmtId="0" fontId="0" fillId="0" borderId="0" xfId="0" applyAlignment="1" applyProtection="1">
      <alignment vertical="center" wrapText="1"/>
    </xf>
    <xf numFmtId="0" fontId="55" fillId="4" borderId="4" xfId="0" applyFont="1" applyFill="1" applyBorder="1" applyAlignment="1" applyProtection="1">
      <alignment vertical="center" wrapText="1"/>
    </xf>
    <xf numFmtId="0" fontId="60" fillId="13" borderId="54" xfId="0" applyFont="1" applyFill="1" applyBorder="1" applyAlignment="1" applyProtection="1">
      <alignment horizontal="center" vertical="center" wrapText="1"/>
    </xf>
    <xf numFmtId="0" fontId="60" fillId="13" borderId="34" xfId="0" applyFont="1" applyFill="1" applyBorder="1" applyAlignment="1" applyProtection="1">
      <alignment horizontal="center" vertical="center" wrapText="1"/>
    </xf>
    <xf numFmtId="0" fontId="52" fillId="4" borderId="3" xfId="0" applyFont="1" applyFill="1" applyBorder="1" applyAlignment="1" applyProtection="1">
      <alignment horizontal="center" vertical="center"/>
    </xf>
    <xf numFmtId="0" fontId="52" fillId="4" borderId="3" xfId="0" applyFont="1" applyFill="1" applyBorder="1" applyAlignment="1" applyProtection="1">
      <alignment horizontal="center" vertical="center" wrapText="1"/>
    </xf>
    <xf numFmtId="0" fontId="54" fillId="4" borderId="3" xfId="0" applyFont="1" applyFill="1" applyBorder="1" applyAlignment="1" applyProtection="1">
      <alignment horizontal="center" vertical="center" wrapText="1" readingOrder="1"/>
    </xf>
    <xf numFmtId="0" fontId="54" fillId="4" borderId="4" xfId="0" applyFont="1" applyFill="1" applyBorder="1" applyAlignment="1" applyProtection="1">
      <alignment vertical="center" wrapText="1" readingOrder="1"/>
    </xf>
    <xf numFmtId="0" fontId="0" fillId="13" borderId="55" xfId="0" applyFill="1" applyBorder="1" applyAlignment="1" applyProtection="1">
      <alignment vertical="center" wrapText="1"/>
    </xf>
    <xf numFmtId="0" fontId="60" fillId="13" borderId="56" xfId="0" applyFont="1" applyFill="1" applyBorder="1" applyAlignment="1" applyProtection="1">
      <alignment horizontal="center" vertical="center" wrapText="1"/>
    </xf>
    <xf numFmtId="0" fontId="60" fillId="13" borderId="57" xfId="0" applyFont="1" applyFill="1" applyBorder="1" applyAlignment="1" applyProtection="1">
      <alignment horizontal="center" vertical="center" wrapText="1"/>
    </xf>
    <xf numFmtId="0" fontId="52" fillId="4" borderId="2" xfId="0" applyFont="1" applyFill="1" applyBorder="1" applyAlignment="1" applyProtection="1">
      <alignment horizontal="center" vertical="center" wrapText="1" readingOrder="1"/>
    </xf>
    <xf numFmtId="0" fontId="1" fillId="4" borderId="4" xfId="0" applyFont="1" applyFill="1" applyBorder="1" applyAlignment="1" applyProtection="1">
      <alignment horizontal="center" vertical="center" wrapText="1"/>
    </xf>
    <xf numFmtId="0" fontId="1" fillId="4" borderId="2"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52" fillId="4" borderId="2" xfId="0" applyFont="1" applyFill="1" applyBorder="1" applyAlignment="1" applyProtection="1">
      <alignment vertical="center" wrapText="1"/>
    </xf>
    <xf numFmtId="0" fontId="1" fillId="2" borderId="2" xfId="0" applyFont="1" applyFill="1" applyBorder="1" applyAlignment="1" applyProtection="1">
      <alignment horizontal="right"/>
    </xf>
    <xf numFmtId="0" fontId="1" fillId="2" borderId="3" xfId="0" applyFont="1" applyFill="1" applyBorder="1" applyAlignment="1" applyProtection="1">
      <alignment readingOrder="1"/>
    </xf>
    <xf numFmtId="0" fontId="52" fillId="2" borderId="10" xfId="0" applyFont="1" applyFill="1" applyBorder="1" applyAlignment="1" applyProtection="1">
      <alignment horizontal="center" vertical="center" wrapText="1"/>
    </xf>
    <xf numFmtId="0" fontId="1" fillId="2" borderId="0" xfId="0" applyFont="1" applyFill="1" applyBorder="1" applyAlignment="1" applyProtection="1">
      <alignment horizontal="left" wrapText="1" indent="1"/>
    </xf>
    <xf numFmtId="164" fontId="1" fillId="2" borderId="0" xfId="0" applyNumberFormat="1" applyFont="1" applyFill="1" applyProtection="1"/>
    <xf numFmtId="0" fontId="1" fillId="4" borderId="10" xfId="0" applyFont="1" applyFill="1" applyBorder="1" applyAlignment="1" applyProtection="1">
      <alignment horizontal="center" vertical="center" wrapText="1"/>
    </xf>
    <xf numFmtId="0" fontId="1" fillId="4" borderId="21" xfId="0" applyFont="1" applyFill="1" applyBorder="1" applyAlignment="1" applyProtection="1">
      <alignment horizontal="center" vertical="center" wrapText="1"/>
    </xf>
    <xf numFmtId="0" fontId="1" fillId="4" borderId="23" xfId="0" applyFont="1" applyFill="1" applyBorder="1" applyAlignment="1" applyProtection="1">
      <alignment horizontal="center" vertical="center" wrapText="1"/>
    </xf>
    <xf numFmtId="164" fontId="1" fillId="2" borderId="2" xfId="0" applyNumberFormat="1" applyFont="1" applyFill="1" applyBorder="1" applyAlignment="1" applyProtection="1">
      <alignment horizontal="center" vertical="center"/>
    </xf>
    <xf numFmtId="164" fontId="1" fillId="2" borderId="3" xfId="0" applyNumberFormat="1" applyFont="1" applyFill="1" applyBorder="1" applyAlignment="1" applyProtection="1">
      <alignment horizontal="center" vertical="center"/>
    </xf>
    <xf numFmtId="164" fontId="1" fillId="2" borderId="2" xfId="0" applyNumberFormat="1" applyFont="1" applyFill="1" applyBorder="1" applyAlignment="1" applyProtection="1">
      <alignment horizontal="center" vertical="center" wrapText="1"/>
    </xf>
    <xf numFmtId="0" fontId="1" fillId="2" borderId="4" xfId="0" applyFont="1" applyFill="1" applyBorder="1" applyAlignment="1" applyProtection="1">
      <alignment horizontal="center"/>
    </xf>
    <xf numFmtId="164" fontId="1" fillId="2" borderId="4" xfId="0" applyNumberFormat="1" applyFont="1" applyFill="1" applyBorder="1" applyAlignment="1" applyProtection="1">
      <alignment horizontal="center" vertical="center"/>
    </xf>
    <xf numFmtId="0" fontId="52" fillId="2" borderId="4" xfId="0" applyFont="1" applyFill="1" applyBorder="1" applyAlignment="1" applyProtection="1">
      <alignment horizontal="center"/>
    </xf>
    <xf numFmtId="0" fontId="52" fillId="2" borderId="16" xfId="0" applyFont="1" applyFill="1" applyBorder="1" applyAlignment="1" applyProtection="1">
      <alignment horizontal="center"/>
    </xf>
    <xf numFmtId="0" fontId="52" fillId="2" borderId="20" xfId="0" applyFont="1" applyFill="1" applyBorder="1" applyAlignment="1" applyProtection="1">
      <alignment horizontal="center"/>
    </xf>
    <xf numFmtId="0" fontId="1" fillId="2"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xf>
    <xf numFmtId="0" fontId="54" fillId="2" borderId="0" xfId="0" applyFont="1" applyFill="1" applyBorder="1" applyAlignment="1" applyProtection="1">
      <alignment horizontal="center"/>
    </xf>
    <xf numFmtId="164" fontId="56" fillId="4" borderId="3" xfId="0" applyNumberFormat="1" applyFont="1" applyFill="1" applyBorder="1" applyAlignment="1" applyProtection="1">
      <alignment horizontal="center"/>
    </xf>
    <xf numFmtId="0" fontId="1" fillId="4" borderId="4" xfId="0" applyFont="1" applyFill="1" applyBorder="1" applyAlignment="1" applyProtection="1">
      <alignment horizontal="center" wrapText="1"/>
    </xf>
    <xf numFmtId="164" fontId="56" fillId="4" borderId="4" xfId="0" applyNumberFormat="1" applyFont="1" applyFill="1" applyBorder="1" applyAlignment="1" applyProtection="1">
      <alignment horizontal="center"/>
    </xf>
    <xf numFmtId="0" fontId="1" fillId="2" borderId="11" xfId="0" applyFont="1" applyFill="1" applyBorder="1" applyProtection="1"/>
    <xf numFmtId="0" fontId="1" fillId="2" borderId="1" xfId="0" applyFont="1" applyFill="1" applyBorder="1" applyProtection="1"/>
    <xf numFmtId="0" fontId="1" fillId="2" borderId="1" xfId="0" applyFont="1" applyFill="1" applyBorder="1" applyAlignment="1" applyProtection="1">
      <alignment wrapText="1"/>
    </xf>
    <xf numFmtId="0" fontId="1" fillId="2" borderId="12" xfId="0" applyFont="1" applyFill="1" applyBorder="1" applyProtection="1"/>
    <xf numFmtId="0" fontId="1" fillId="2" borderId="0" xfId="0" applyFont="1" applyFill="1" applyAlignment="1" applyProtection="1">
      <alignment horizontal="center"/>
    </xf>
    <xf numFmtId="0" fontId="1" fillId="2" borderId="8" xfId="0" applyFont="1" applyFill="1" applyBorder="1" applyAlignment="1" applyProtection="1">
      <alignment horizontal="center"/>
    </xf>
    <xf numFmtId="0" fontId="47" fillId="2" borderId="0" xfId="0" applyFont="1" applyFill="1" applyProtection="1"/>
    <xf numFmtId="0" fontId="24" fillId="2" borderId="0" xfId="0" applyFont="1" applyFill="1" applyProtection="1"/>
    <xf numFmtId="0" fontId="4" fillId="2" borderId="0" xfId="0" applyFont="1" applyFill="1" applyBorder="1" applyAlignment="1" applyProtection="1">
      <alignment horizontal="left" vertical="top" indent="6"/>
    </xf>
    <xf numFmtId="0" fontId="1" fillId="2" borderId="0" xfId="0" applyFont="1" applyFill="1" applyBorder="1" applyAlignment="1" applyProtection="1">
      <alignment horizontal="left"/>
    </xf>
    <xf numFmtId="0" fontId="1" fillId="2" borderId="9" xfId="0" applyFont="1" applyFill="1" applyBorder="1" applyAlignment="1" applyProtection="1">
      <alignment horizontal="center"/>
    </xf>
    <xf numFmtId="0" fontId="48" fillId="6" borderId="0" xfId="0" applyFont="1" applyFill="1" applyProtection="1"/>
    <xf numFmtId="0" fontId="29" fillId="2" borderId="0" xfId="0" applyFont="1" applyFill="1" applyProtection="1"/>
    <xf numFmtId="0" fontId="7" fillId="2" borderId="0" xfId="0" applyFont="1" applyFill="1" applyBorder="1" applyAlignment="1" applyProtection="1">
      <alignment horizontal="left" vertical="top" indent="6"/>
    </xf>
    <xf numFmtId="0" fontId="10" fillId="4" borderId="5" xfId="0" applyFont="1" applyFill="1" applyBorder="1" applyAlignment="1" applyProtection="1">
      <alignment vertical="center"/>
    </xf>
    <xf numFmtId="0" fontId="10" fillId="4" borderId="3" xfId="0" applyFont="1" applyFill="1" applyBorder="1" applyAlignment="1" applyProtection="1">
      <alignment vertical="center"/>
    </xf>
    <xf numFmtId="0" fontId="10" fillId="4" borderId="35" xfId="0" applyFont="1" applyFill="1" applyBorder="1" applyAlignment="1" applyProtection="1">
      <alignment horizontal="center" vertical="center"/>
    </xf>
    <xf numFmtId="0" fontId="10" fillId="4" borderId="10" xfId="0" applyFont="1" applyFill="1" applyBorder="1" applyAlignment="1" applyProtection="1">
      <alignment horizontal="center" vertical="center" wrapText="1"/>
    </xf>
    <xf numFmtId="0" fontId="9" fillId="4" borderId="3" xfId="0" applyFont="1" applyFill="1" applyBorder="1" applyAlignment="1" applyProtection="1">
      <alignment vertical="center" wrapText="1"/>
    </xf>
    <xf numFmtId="0" fontId="10" fillId="4" borderId="2" xfId="0" applyFont="1" applyFill="1" applyBorder="1" applyAlignment="1" applyProtection="1">
      <alignment horizontal="center" vertical="center" wrapText="1"/>
    </xf>
    <xf numFmtId="0" fontId="10" fillId="4" borderId="4" xfId="0" applyFont="1" applyFill="1" applyBorder="1" applyAlignment="1" applyProtection="1">
      <alignment horizontal="center" vertical="center" wrapText="1"/>
    </xf>
    <xf numFmtId="0" fontId="10" fillId="4" borderId="3" xfId="0" applyFont="1" applyFill="1" applyBorder="1" applyAlignment="1" applyProtection="1">
      <alignment vertical="center" wrapText="1"/>
    </xf>
    <xf numFmtId="0" fontId="9" fillId="4" borderId="2" xfId="0" applyFont="1" applyFill="1" applyBorder="1" applyAlignment="1" applyProtection="1">
      <alignment horizontal="center" vertical="center" wrapText="1"/>
    </xf>
    <xf numFmtId="0" fontId="5" fillId="2" borderId="0" xfId="0" applyFont="1" applyFill="1" applyBorder="1" applyAlignment="1" applyProtection="1">
      <alignment horizontal="left" vertical="top" indent="6"/>
    </xf>
    <xf numFmtId="0" fontId="5" fillId="2" borderId="0" xfId="0" applyFont="1" applyFill="1" applyBorder="1" applyAlignment="1" applyProtection="1">
      <alignment vertical="top"/>
    </xf>
    <xf numFmtId="0" fontId="10" fillId="2" borderId="5" xfId="0" applyFont="1" applyFill="1" applyBorder="1" applyAlignment="1" applyProtection="1">
      <alignment vertical="center" wrapText="1"/>
    </xf>
    <xf numFmtId="0" fontId="10" fillId="2" borderId="3" xfId="0" applyFont="1" applyFill="1" applyBorder="1" applyAlignment="1" applyProtection="1">
      <alignment vertical="center"/>
    </xf>
    <xf numFmtId="0" fontId="10" fillId="2" borderId="35" xfId="0" applyFont="1" applyFill="1" applyBorder="1" applyAlignment="1" applyProtection="1">
      <alignment horizontal="center" vertical="center"/>
    </xf>
    <xf numFmtId="0" fontId="10" fillId="2" borderId="2" xfId="0" applyFont="1" applyFill="1" applyBorder="1" applyAlignment="1" applyProtection="1">
      <alignment horizontal="left" vertical="center" indent="1"/>
    </xf>
    <xf numFmtId="0" fontId="9" fillId="2" borderId="3" xfId="0" applyFont="1" applyFill="1" applyBorder="1" applyAlignment="1" applyProtection="1"/>
    <xf numFmtId="0" fontId="9" fillId="2" borderId="3" xfId="0" applyFont="1" applyFill="1" applyBorder="1" applyAlignment="1" applyProtection="1">
      <alignment vertical="center"/>
    </xf>
    <xf numFmtId="0" fontId="10" fillId="2" borderId="2" xfId="0" applyNumberFormat="1" applyFont="1" applyFill="1" applyBorder="1" applyAlignment="1" applyProtection="1">
      <alignment horizontal="center" vertical="center"/>
    </xf>
    <xf numFmtId="0" fontId="10" fillId="2" borderId="4" xfId="0" applyNumberFormat="1" applyFont="1" applyFill="1" applyBorder="1" applyAlignment="1" applyProtection="1">
      <alignment horizontal="center" vertical="center"/>
    </xf>
    <xf numFmtId="0" fontId="10" fillId="2" borderId="3" xfId="0" applyNumberFormat="1" applyFont="1" applyFill="1" applyBorder="1" applyAlignment="1" applyProtection="1">
      <alignment vertical="center"/>
    </xf>
    <xf numFmtId="0" fontId="9" fillId="2" borderId="3" xfId="0" applyNumberFormat="1" applyFont="1" applyFill="1" applyBorder="1" applyAlignment="1" applyProtection="1">
      <alignment vertical="center"/>
    </xf>
    <xf numFmtId="0" fontId="9" fillId="2" borderId="2" xfId="0" applyNumberFormat="1" applyFont="1" applyFill="1" applyBorder="1" applyAlignment="1" applyProtection="1">
      <alignment horizontal="center" vertical="center"/>
    </xf>
    <xf numFmtId="0" fontId="9" fillId="2" borderId="10" xfId="0" applyFont="1" applyFill="1" applyBorder="1" applyAlignment="1" applyProtection="1">
      <alignment horizontal="center" vertical="center" wrapText="1"/>
    </xf>
    <xf numFmtId="0" fontId="9" fillId="2" borderId="0" xfId="0" applyFont="1" applyFill="1" applyProtection="1"/>
    <xf numFmtId="0" fontId="10" fillId="2" borderId="0" xfId="0" applyFont="1" applyFill="1" applyBorder="1" applyAlignment="1" applyProtection="1">
      <alignment vertical="center"/>
    </xf>
    <xf numFmtId="0" fontId="10" fillId="2" borderId="0" xfId="0" applyFont="1" applyFill="1" applyBorder="1" applyAlignment="1" applyProtection="1">
      <alignment horizontal="left" vertical="center" indent="1"/>
    </xf>
    <xf numFmtId="0" fontId="24" fillId="2" borderId="0" xfId="0" applyFont="1" applyFill="1" applyAlignment="1" applyProtection="1"/>
    <xf numFmtId="0" fontId="51" fillId="5" borderId="3" xfId="0" applyFont="1" applyFill="1" applyBorder="1" applyAlignment="1" applyProtection="1">
      <alignment horizontal="left" vertical="center" indent="1"/>
    </xf>
    <xf numFmtId="0" fontId="18" fillId="2" borderId="0" xfId="0" applyFont="1" applyFill="1" applyBorder="1" applyAlignment="1" applyProtection="1"/>
    <xf numFmtId="0" fontId="9" fillId="2" borderId="0" xfId="0" applyFont="1" applyFill="1" applyAlignment="1" applyProtection="1"/>
    <xf numFmtId="164" fontId="52" fillId="2" borderId="0" xfId="0" applyNumberFormat="1" applyFont="1" applyFill="1" applyProtection="1"/>
    <xf numFmtId="164" fontId="24" fillId="2" borderId="0" xfId="0" applyNumberFormat="1" applyFont="1" applyFill="1" applyProtection="1"/>
    <xf numFmtId="0" fontId="9" fillId="2" borderId="0" xfId="0" applyFont="1" applyFill="1" applyBorder="1" applyAlignment="1" applyProtection="1">
      <alignment horizontal="center" vertical="center"/>
    </xf>
    <xf numFmtId="0" fontId="9" fillId="2" borderId="0" xfId="0" applyFont="1" applyFill="1" applyBorder="1" applyAlignment="1" applyProtection="1">
      <alignment vertical="center"/>
    </xf>
    <xf numFmtId="0" fontId="10" fillId="2" borderId="0" xfId="0" applyNumberFormat="1" applyFont="1" applyFill="1" applyBorder="1" applyAlignment="1" applyProtection="1">
      <alignment vertical="center"/>
    </xf>
    <xf numFmtId="0" fontId="9" fillId="2" borderId="0" xfId="0" applyNumberFormat="1" applyFont="1" applyFill="1" applyBorder="1" applyAlignment="1" applyProtection="1">
      <alignment vertical="center"/>
    </xf>
    <xf numFmtId="14" fontId="10" fillId="2" borderId="0" xfId="0" applyNumberFormat="1" applyFont="1" applyFill="1" applyBorder="1" applyAlignment="1" applyProtection="1">
      <alignment horizontal="center" vertical="center" wrapText="1"/>
    </xf>
    <xf numFmtId="0" fontId="51" fillId="5" borderId="4" xfId="0" applyFont="1" applyFill="1" applyBorder="1" applyAlignment="1" applyProtection="1">
      <alignment vertical="center"/>
    </xf>
    <xf numFmtId="0" fontId="9" fillId="2" borderId="0" xfId="0" applyFont="1" applyFill="1" applyBorder="1" applyAlignment="1" applyProtection="1">
      <alignment horizontal="center"/>
    </xf>
    <xf numFmtId="0" fontId="52" fillId="4" borderId="2" xfId="0" applyFont="1" applyFill="1" applyBorder="1" applyAlignment="1" applyProtection="1">
      <alignment horizontal="left" indent="1"/>
    </xf>
    <xf numFmtId="0" fontId="52" fillId="4" borderId="2" xfId="0" applyFont="1" applyFill="1" applyBorder="1" applyAlignment="1" applyProtection="1">
      <alignment horizontal="left" vertical="center" indent="1"/>
    </xf>
    <xf numFmtId="0" fontId="57" fillId="5" borderId="3" xfId="0" applyFont="1" applyFill="1" applyBorder="1" applyAlignment="1" applyProtection="1"/>
    <xf numFmtId="0" fontId="1" fillId="4" borderId="2" xfId="0" applyFont="1" applyFill="1" applyBorder="1" applyAlignment="1" applyProtection="1">
      <alignment horizontal="left" indent="1"/>
    </xf>
    <xf numFmtId="0" fontId="1" fillId="4" borderId="2" xfId="0" applyFont="1" applyFill="1" applyBorder="1" applyAlignment="1" applyProtection="1">
      <alignment horizontal="left" vertical="center" indent="1"/>
    </xf>
    <xf numFmtId="0" fontId="0" fillId="2" borderId="0" xfId="0" applyFont="1" applyFill="1" applyBorder="1" applyProtection="1"/>
    <xf numFmtId="0" fontId="0" fillId="2" borderId="0" xfId="0" applyFont="1" applyFill="1" applyProtection="1"/>
    <xf numFmtId="0" fontId="24" fillId="2" borderId="9" xfId="0" applyFont="1" applyFill="1" applyBorder="1" applyProtection="1"/>
    <xf numFmtId="0" fontId="18" fillId="5" borderId="3" xfId="0" applyFont="1" applyFill="1" applyBorder="1" applyAlignment="1" applyProtection="1">
      <alignment vertical="center"/>
    </xf>
    <xf numFmtId="0" fontId="18" fillId="5" borderId="5" xfId="0" applyFont="1" applyFill="1" applyBorder="1" applyAlignment="1" applyProtection="1">
      <alignment vertical="center"/>
    </xf>
    <xf numFmtId="0" fontId="18" fillId="2" borderId="0" xfId="0" applyFont="1" applyFill="1" applyBorder="1" applyAlignment="1" applyProtection="1">
      <alignment vertical="center"/>
    </xf>
    <xf numFmtId="0" fontId="24" fillId="2" borderId="0" xfId="0" applyFont="1" applyFill="1" applyBorder="1" applyProtection="1"/>
    <xf numFmtId="0" fontId="1" fillId="2" borderId="0" xfId="0" applyFont="1" applyFill="1" applyBorder="1" applyAlignment="1" applyProtection="1">
      <alignment horizontal="center" vertical="center"/>
    </xf>
    <xf numFmtId="0" fontId="18" fillId="2" borderId="5" xfId="0" applyFont="1" applyFill="1" applyBorder="1" applyAlignment="1" applyProtection="1">
      <alignment horizontal="left" vertical="center" indent="1"/>
    </xf>
    <xf numFmtId="0" fontId="18" fillId="2" borderId="0" xfId="0" applyFont="1" applyFill="1" applyBorder="1" applyAlignment="1" applyProtection="1">
      <alignment horizontal="left" vertical="center" indent="1"/>
    </xf>
    <xf numFmtId="0" fontId="37" fillId="2" borderId="0" xfId="0" applyFont="1" applyFill="1" applyBorder="1" applyAlignment="1" applyProtection="1">
      <alignment vertical="center"/>
    </xf>
    <xf numFmtId="0" fontId="0" fillId="0" borderId="0" xfId="0" applyProtection="1"/>
    <xf numFmtId="0" fontId="0" fillId="0" borderId="0" xfId="0" applyAlignment="1" applyProtection="1">
      <alignment horizontal="right"/>
    </xf>
    <xf numFmtId="0" fontId="10" fillId="4" borderId="15" xfId="0" applyFont="1" applyFill="1" applyBorder="1" applyAlignment="1" applyProtection="1">
      <alignment vertical="center" wrapText="1"/>
    </xf>
    <xf numFmtId="0" fontId="31" fillId="4" borderId="3" xfId="0" applyFont="1" applyFill="1" applyBorder="1" applyAlignment="1" applyProtection="1">
      <alignment vertical="center"/>
    </xf>
    <xf numFmtId="0" fontId="10" fillId="4" borderId="16" xfId="0" applyFont="1" applyFill="1" applyBorder="1" applyAlignment="1" applyProtection="1">
      <alignment vertical="center" wrapText="1"/>
    </xf>
    <xf numFmtId="0" fontId="31" fillId="4" borderId="3" xfId="0" applyFont="1" applyFill="1" applyBorder="1" applyAlignment="1" applyProtection="1">
      <alignment vertical="center" wrapText="1"/>
    </xf>
    <xf numFmtId="0" fontId="31" fillId="4" borderId="5" xfId="0" applyFont="1" applyFill="1" applyBorder="1" applyAlignment="1" applyProtection="1">
      <alignment vertical="center" wrapText="1"/>
    </xf>
    <xf numFmtId="0" fontId="31" fillId="4" borderId="3" xfId="0" applyFont="1" applyFill="1" applyBorder="1" applyAlignment="1" applyProtection="1">
      <alignment horizontal="center" vertical="center" wrapText="1"/>
    </xf>
    <xf numFmtId="0" fontId="31" fillId="4" borderId="4" xfId="0" applyFont="1" applyFill="1" applyBorder="1" applyAlignment="1" applyProtection="1">
      <alignment horizontal="center" vertical="center" wrapText="1"/>
    </xf>
    <xf numFmtId="0" fontId="31" fillId="2" borderId="0" xfId="0" applyFont="1" applyFill="1" applyBorder="1" applyAlignment="1" applyProtection="1">
      <alignment vertical="center"/>
    </xf>
    <xf numFmtId="0" fontId="31"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indent="1"/>
    </xf>
    <xf numFmtId="0" fontId="11" fillId="2" borderId="0" xfId="0" applyFont="1" applyFill="1" applyBorder="1" applyAlignment="1" applyProtection="1">
      <alignment horizontal="left" vertical="center" indent="1"/>
    </xf>
    <xf numFmtId="0" fontId="3" fillId="2" borderId="7" xfId="0" applyFont="1" applyFill="1" applyBorder="1" applyAlignment="1" applyProtection="1">
      <alignment horizontal="center" vertical="center"/>
    </xf>
    <xf numFmtId="0" fontId="1" fillId="4" borderId="2" xfId="0" applyFont="1" applyFill="1" applyBorder="1" applyAlignment="1" applyProtection="1">
      <alignment horizontal="center" vertical="center"/>
    </xf>
    <xf numFmtId="0" fontId="52" fillId="4" borderId="3" xfId="0" applyFont="1" applyFill="1" applyBorder="1" applyAlignment="1" applyProtection="1">
      <alignment horizontal="left" vertical="center" indent="1"/>
    </xf>
    <xf numFmtId="0" fontId="52" fillId="4" borderId="35" xfId="0" applyFont="1" applyFill="1" applyBorder="1" applyAlignment="1" applyProtection="1">
      <alignment horizontal="center" vertical="center"/>
    </xf>
    <xf numFmtId="0" fontId="1" fillId="4" borderId="2" xfId="0" applyFont="1" applyFill="1" applyBorder="1" applyAlignment="1" applyProtection="1">
      <alignment horizontal="left" vertical="center" wrapText="1" indent="1"/>
    </xf>
    <xf numFmtId="0" fontId="52" fillId="4" borderId="4" xfId="0" applyFont="1" applyFill="1" applyBorder="1" applyAlignment="1" applyProtection="1">
      <alignment horizontal="center" vertical="center" wrapText="1"/>
    </xf>
    <xf numFmtId="0" fontId="10" fillId="4" borderId="19" xfId="0" applyFont="1" applyFill="1" applyBorder="1" applyAlignment="1" applyProtection="1">
      <alignment vertical="center" wrapText="1"/>
    </xf>
    <xf numFmtId="0" fontId="10" fillId="4" borderId="19"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readingOrder="1"/>
    </xf>
    <xf numFmtId="0" fontId="15" fillId="4" borderId="4" xfId="0" applyFont="1" applyFill="1" applyBorder="1" applyAlignment="1" applyProtection="1">
      <alignment horizontal="center" vertical="center" wrapText="1" readingOrder="1"/>
    </xf>
    <xf numFmtId="164" fontId="1" fillId="2" borderId="2" xfId="0" applyNumberFormat="1" applyFont="1" applyFill="1" applyBorder="1" applyProtection="1"/>
    <xf numFmtId="0" fontId="1" fillId="2" borderId="3" xfId="0" applyFont="1" applyFill="1" applyBorder="1" applyProtection="1"/>
    <xf numFmtId="0" fontId="10" fillId="2" borderId="0" xfId="0" applyFont="1" applyFill="1" applyBorder="1" applyAlignment="1" applyProtection="1">
      <alignment vertical="center" readingOrder="1"/>
    </xf>
    <xf numFmtId="0" fontId="10" fillId="2" borderId="0" xfId="0" applyFont="1" applyFill="1" applyBorder="1" applyAlignment="1" applyProtection="1">
      <alignment horizontal="center" vertical="center" readingOrder="1"/>
    </xf>
    <xf numFmtId="0" fontId="9" fillId="2" borderId="0" xfId="0" applyFont="1" applyFill="1" applyBorder="1" applyAlignment="1" applyProtection="1"/>
    <xf numFmtId="0" fontId="49" fillId="2" borderId="22" xfId="0" applyFont="1" applyFill="1" applyBorder="1" applyAlignment="1" applyProtection="1"/>
    <xf numFmtId="0" fontId="55" fillId="2" borderId="22" xfId="0" applyFont="1" applyFill="1" applyBorder="1" applyAlignment="1" applyProtection="1">
      <alignment vertical="center" wrapText="1"/>
    </xf>
    <xf numFmtId="0" fontId="10" fillId="4" borderId="2" xfId="0" applyFont="1" applyFill="1" applyBorder="1" applyAlignment="1" applyProtection="1">
      <alignment horizontal="left" vertical="center" indent="1"/>
    </xf>
    <xf numFmtId="0" fontId="60" fillId="0" borderId="0" xfId="0" applyFont="1" applyFill="1" applyBorder="1" applyAlignment="1" applyProtection="1">
      <alignment horizontal="center" vertical="center" wrapText="1"/>
    </xf>
    <xf numFmtId="0" fontId="52" fillId="4" borderId="2" xfId="0" applyFont="1" applyFill="1" applyBorder="1" applyAlignment="1" applyProtection="1">
      <alignment horizontal="left" vertical="center" wrapText="1" indent="1"/>
    </xf>
    <xf numFmtId="0" fontId="54" fillId="2" borderId="22" xfId="0" applyFont="1" applyFill="1" applyBorder="1" applyAlignment="1" applyProtection="1">
      <alignment vertical="center" wrapText="1" readingOrder="1"/>
    </xf>
    <xf numFmtId="0" fontId="9" fillId="2" borderId="15" xfId="0" applyFont="1" applyFill="1" applyBorder="1" applyAlignment="1" applyProtection="1">
      <alignment horizontal="center" vertical="center"/>
    </xf>
    <xf numFmtId="0" fontId="10" fillId="2" borderId="15" xfId="0" applyFont="1" applyFill="1" applyBorder="1" applyAlignment="1" applyProtection="1">
      <alignment horizontal="center" vertical="center" wrapText="1"/>
    </xf>
    <xf numFmtId="164" fontId="37" fillId="2" borderId="0" xfId="0" applyNumberFormat="1" applyFont="1" applyFill="1" applyBorder="1" applyAlignment="1" applyProtection="1">
      <alignment horizontal="center" vertical="center"/>
    </xf>
    <xf numFmtId="0" fontId="1" fillId="2" borderId="10" xfId="0" applyFont="1" applyFill="1" applyBorder="1" applyAlignment="1" applyProtection="1">
      <alignment horizontal="center" vertical="center"/>
    </xf>
    <xf numFmtId="0" fontId="9" fillId="2" borderId="0" xfId="0" applyFont="1" applyFill="1" applyBorder="1" applyAlignment="1" applyProtection="1">
      <alignment vertical="top"/>
    </xf>
    <xf numFmtId="0" fontId="10" fillId="2" borderId="0" xfId="0" applyFont="1" applyFill="1" applyBorder="1" applyAlignment="1" applyProtection="1">
      <alignment wrapText="1" readingOrder="1"/>
    </xf>
    <xf numFmtId="8" fontId="52" fillId="2" borderId="0" xfId="0" applyNumberFormat="1" applyFont="1" applyFill="1" applyProtection="1"/>
    <xf numFmtId="0" fontId="1" fillId="2" borderId="22" xfId="0" applyFont="1" applyFill="1" applyBorder="1" applyAlignment="1" applyProtection="1">
      <alignment horizontal="left" vertical="center" indent="1"/>
    </xf>
    <xf numFmtId="0" fontId="1" fillId="2" borderId="0" xfId="0" applyFont="1" applyFill="1" applyBorder="1" applyAlignment="1" applyProtection="1">
      <alignment horizontal="left" indent="1"/>
    </xf>
    <xf numFmtId="0" fontId="1" fillId="2" borderId="22" xfId="0" applyFont="1" applyFill="1" applyBorder="1" applyAlignment="1" applyProtection="1">
      <alignment horizontal="left" indent="1"/>
    </xf>
    <xf numFmtId="14" fontId="1" fillId="2" borderId="0" xfId="0" applyNumberFormat="1" applyFont="1" applyFill="1" applyProtection="1"/>
    <xf numFmtId="0" fontId="49" fillId="4" borderId="0" xfId="0" applyFont="1" applyFill="1" applyBorder="1" applyAlignment="1" applyProtection="1">
      <alignment horizontal="center" vertical="center" wrapText="1"/>
    </xf>
    <xf numFmtId="164" fontId="9" fillId="2" borderId="2" xfId="0" applyNumberFormat="1" applyFont="1" applyFill="1" applyBorder="1" applyAlignment="1" applyProtection="1">
      <alignment horizontal="center" vertical="center"/>
    </xf>
    <xf numFmtId="164" fontId="9" fillId="2" borderId="3" xfId="0" applyNumberFormat="1" applyFont="1" applyFill="1" applyBorder="1" applyAlignment="1" applyProtection="1"/>
    <xf numFmtId="164" fontId="9" fillId="2" borderId="2" xfId="0" applyNumberFormat="1" applyFont="1" applyFill="1" applyBorder="1" applyAlignment="1" applyProtection="1">
      <alignment horizontal="center"/>
    </xf>
    <xf numFmtId="164" fontId="9" fillId="2" borderId="3" xfId="0" applyNumberFormat="1" applyFont="1" applyFill="1" applyBorder="1" applyAlignment="1" applyProtection="1">
      <alignment horizontal="center" vertical="center"/>
    </xf>
    <xf numFmtId="0" fontId="41" fillId="2" borderId="0" xfId="0" applyFont="1" applyFill="1" applyBorder="1" applyAlignment="1" applyProtection="1">
      <alignment horizontal="left" vertical="center" indent="1"/>
    </xf>
    <xf numFmtId="0" fontId="41" fillId="2" borderId="0" xfId="0" applyFont="1" applyFill="1" applyBorder="1" applyAlignment="1" applyProtection="1">
      <alignment vertical="center"/>
    </xf>
    <xf numFmtId="164" fontId="9" fillId="2" borderId="0" xfId="0" applyNumberFormat="1" applyFont="1" applyFill="1" applyBorder="1" applyAlignment="1" applyProtection="1">
      <alignment horizontal="center" vertical="center"/>
    </xf>
    <xf numFmtId="164" fontId="9" fillId="2" borderId="0" xfId="0" applyNumberFormat="1" applyFont="1" applyFill="1" applyBorder="1" applyAlignment="1" applyProtection="1">
      <alignment horizontal="center" vertical="center" wrapText="1"/>
    </xf>
    <xf numFmtId="0" fontId="9"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center" vertical="center" wrapText="1"/>
    </xf>
    <xf numFmtId="0" fontId="10" fillId="2" borderId="0" xfId="0" applyFont="1" applyFill="1" applyBorder="1" applyAlignment="1" applyProtection="1">
      <alignment vertical="center" wrapText="1"/>
    </xf>
    <xf numFmtId="0" fontId="42" fillId="2" borderId="0" xfId="0" applyFont="1" applyFill="1" applyBorder="1" applyAlignment="1" applyProtection="1">
      <alignment horizontal="left" vertical="center" indent="1"/>
    </xf>
    <xf numFmtId="165" fontId="43" fillId="2" borderId="0" xfId="0" applyNumberFormat="1" applyFont="1" applyFill="1" applyBorder="1" applyAlignment="1" applyProtection="1">
      <alignment vertical="center"/>
    </xf>
    <xf numFmtId="164" fontId="0" fillId="2" borderId="0" xfId="0" applyNumberFormat="1" applyFill="1" applyBorder="1" applyAlignment="1" applyProtection="1">
      <alignment horizontal="left" vertical="center" indent="1"/>
    </xf>
    <xf numFmtId="0" fontId="9" fillId="2" borderId="0" xfId="0" applyFont="1" applyFill="1" applyBorder="1" applyProtection="1"/>
    <xf numFmtId="0" fontId="15" fillId="2" borderId="0" xfId="0" applyFont="1" applyFill="1" applyAlignment="1" applyProtection="1">
      <alignment horizontal="center"/>
    </xf>
    <xf numFmtId="164" fontId="14" fillId="4" borderId="2" xfId="0" applyNumberFormat="1" applyFont="1" applyFill="1" applyBorder="1" applyAlignment="1" applyProtection="1">
      <alignment horizontal="center"/>
    </xf>
    <xf numFmtId="0" fontId="1" fillId="2" borderId="0" xfId="0" applyFont="1" applyFill="1" applyBorder="1" applyAlignment="1" applyProtection="1">
      <alignment horizontal="left" vertical="center" indent="3"/>
    </xf>
    <xf numFmtId="0" fontId="1" fillId="2" borderId="7" xfId="0" applyFont="1" applyFill="1" applyBorder="1" applyAlignment="1" applyProtection="1">
      <alignment vertical="center"/>
    </xf>
    <xf numFmtId="164" fontId="1" fillId="2" borderId="2" xfId="0" applyNumberFormat="1" applyFont="1" applyFill="1" applyBorder="1" applyAlignment="1" applyProtection="1">
      <alignment horizontal="center"/>
    </xf>
    <xf numFmtId="164" fontId="1" fillId="2" borderId="4" xfId="0" applyNumberFormat="1" applyFont="1" applyFill="1" applyBorder="1" applyAlignment="1" applyProtection="1">
      <alignment horizontal="center"/>
    </xf>
    <xf numFmtId="164" fontId="1" fillId="2" borderId="0" xfId="0" applyNumberFormat="1" applyFont="1" applyFill="1" applyBorder="1" applyProtection="1"/>
    <xf numFmtId="0" fontId="1" fillId="2" borderId="0" xfId="0" applyFont="1" applyFill="1" applyAlignment="1" applyProtection="1">
      <alignment vertical="center"/>
    </xf>
    <xf numFmtId="0" fontId="1" fillId="2" borderId="9" xfId="0" applyFont="1" applyFill="1" applyBorder="1" applyAlignment="1" applyProtection="1">
      <alignment vertical="center"/>
    </xf>
    <xf numFmtId="164" fontId="56" fillId="4" borderId="2" xfId="0" applyNumberFormat="1" applyFont="1" applyFill="1" applyBorder="1" applyAlignment="1" applyProtection="1">
      <alignment horizontal="center"/>
    </xf>
    <xf numFmtId="0" fontId="1" fillId="2" borderId="12" xfId="0" applyFont="1" applyFill="1" applyBorder="1" applyAlignment="1" applyProtection="1">
      <alignment horizontal="center"/>
    </xf>
    <xf numFmtId="0" fontId="49" fillId="2" borderId="0" xfId="0" applyFont="1" applyFill="1" applyProtection="1"/>
    <xf numFmtId="0" fontId="49" fillId="2" borderId="13" xfId="0" applyFont="1" applyFill="1" applyBorder="1" applyProtection="1"/>
    <xf numFmtId="0" fontId="49" fillId="2" borderId="7" xfId="0" applyFont="1" applyFill="1" applyBorder="1" applyProtection="1"/>
    <xf numFmtId="0" fontId="4" fillId="2" borderId="0" xfId="0" applyFont="1" applyFill="1" applyBorder="1" applyAlignment="1" applyProtection="1">
      <alignment horizontal="left" vertical="top"/>
    </xf>
    <xf numFmtId="0" fontId="4" fillId="2" borderId="0" xfId="0" applyFont="1" applyFill="1" applyBorder="1" applyAlignment="1" applyProtection="1">
      <alignment horizontal="left" vertical="top" indent="2"/>
    </xf>
    <xf numFmtId="0" fontId="4" fillId="2" borderId="0" xfId="0" applyFont="1" applyFill="1" applyProtection="1"/>
    <xf numFmtId="0" fontId="7" fillId="2" borderId="0" xfId="0" applyFont="1" applyFill="1" applyBorder="1" applyAlignment="1" applyProtection="1">
      <alignment horizontal="center" vertical="top"/>
    </xf>
    <xf numFmtId="0" fontId="7" fillId="2" borderId="0" xfId="0" applyFont="1" applyFill="1" applyBorder="1" applyAlignment="1" applyProtection="1">
      <alignment horizontal="left" vertical="top" indent="2"/>
    </xf>
    <xf numFmtId="0" fontId="5" fillId="2" borderId="0" xfId="0" applyFont="1" applyFill="1" applyBorder="1" applyAlignment="1" applyProtection="1">
      <alignment horizontal="left" vertical="top"/>
    </xf>
    <xf numFmtId="0" fontId="5" fillId="2" borderId="0" xfId="0" applyFont="1" applyFill="1" applyBorder="1" applyAlignment="1" applyProtection="1">
      <alignment horizontal="left" vertical="top" indent="2"/>
    </xf>
    <xf numFmtId="14" fontId="13" fillId="2" borderId="0" xfId="0" applyNumberFormat="1" applyFont="1" applyFill="1" applyBorder="1" applyProtection="1"/>
    <xf numFmtId="14" fontId="1" fillId="2" borderId="0" xfId="0" applyNumberFormat="1" applyFont="1" applyFill="1" applyBorder="1" applyProtection="1"/>
    <xf numFmtId="0" fontId="1" fillId="2" borderId="0" xfId="0" quotePrefix="1" applyFont="1" applyFill="1" applyProtection="1"/>
    <xf numFmtId="0" fontId="49" fillId="5" borderId="3" xfId="0" applyFont="1" applyFill="1" applyBorder="1" applyAlignment="1" applyProtection="1"/>
    <xf numFmtId="0" fontId="49" fillId="5" borderId="4" xfId="0" applyFont="1" applyFill="1" applyBorder="1" applyAlignment="1" applyProtection="1"/>
    <xf numFmtId="0" fontId="49" fillId="2" borderId="0" xfId="0" applyFont="1" applyFill="1" applyBorder="1" applyAlignment="1" applyProtection="1"/>
    <xf numFmtId="0" fontId="52" fillId="4" borderId="3" xfId="0" applyFont="1" applyFill="1" applyBorder="1" applyAlignment="1" applyProtection="1"/>
    <xf numFmtId="0" fontId="1" fillId="4" borderId="2" xfId="0" applyFont="1" applyFill="1" applyBorder="1" applyAlignment="1" applyProtection="1"/>
    <xf numFmtId="0" fontId="1" fillId="4" borderId="2" xfId="0" applyFont="1" applyFill="1" applyBorder="1" applyAlignment="1" applyProtection="1">
      <alignment vertical="center"/>
    </xf>
    <xf numFmtId="0" fontId="49" fillId="2" borderId="7" xfId="0" applyFont="1" applyFill="1" applyBorder="1" applyAlignment="1" applyProtection="1">
      <alignment horizontal="center" vertical="center"/>
    </xf>
    <xf numFmtId="164" fontId="9" fillId="2" borderId="3" xfId="0" applyNumberFormat="1" applyFont="1" applyFill="1" applyBorder="1" applyAlignment="1" applyProtection="1">
      <alignment horizontal="center"/>
    </xf>
    <xf numFmtId="0" fontId="49" fillId="10" borderId="3" xfId="0" applyFont="1" applyFill="1" applyBorder="1" applyAlignment="1" applyProtection="1">
      <alignment vertical="center"/>
    </xf>
    <xf numFmtId="0" fontId="49" fillId="10" borderId="5" xfId="0" applyFont="1" applyFill="1" applyBorder="1" applyAlignment="1" applyProtection="1">
      <alignment vertical="center"/>
    </xf>
    <xf numFmtId="0" fontId="49" fillId="10" borderId="4" xfId="0" applyFont="1" applyFill="1" applyBorder="1" applyAlignment="1" applyProtection="1">
      <alignment vertical="center"/>
    </xf>
    <xf numFmtId="0" fontId="49" fillId="2" borderId="0" xfId="0" applyFont="1" applyFill="1" applyBorder="1" applyAlignment="1" applyProtection="1">
      <alignment vertical="center"/>
    </xf>
    <xf numFmtId="0" fontId="52" fillId="4" borderId="36" xfId="0" applyFont="1" applyFill="1" applyBorder="1" applyAlignment="1" applyProtection="1">
      <alignment horizontal="left" vertical="center" indent="1"/>
    </xf>
    <xf numFmtId="0" fontId="52" fillId="4" borderId="3" xfId="0" applyFont="1" applyFill="1" applyBorder="1" applyAlignment="1" applyProtection="1">
      <alignment horizontal="left" vertical="center" wrapText="1" indent="1"/>
    </xf>
    <xf numFmtId="0" fontId="1" fillId="4" borderId="10" xfId="0" applyFont="1" applyFill="1" applyBorder="1" applyAlignment="1" applyProtection="1">
      <alignment horizontal="left" vertical="center" wrapText="1" indent="1"/>
    </xf>
    <xf numFmtId="0" fontId="1" fillId="4" borderId="19" xfId="0" applyFont="1" applyFill="1" applyBorder="1" applyAlignment="1" applyProtection="1">
      <alignment horizontal="left" vertical="center" wrapText="1" indent="1"/>
    </xf>
    <xf numFmtId="0" fontId="1" fillId="4" borderId="3" xfId="0" applyFont="1" applyFill="1" applyBorder="1" applyAlignment="1" applyProtection="1">
      <alignment horizontal="left" vertical="center" wrapText="1" indent="1"/>
    </xf>
    <xf numFmtId="0" fontId="49" fillId="2" borderId="0" xfId="0" applyFont="1" applyFill="1" applyBorder="1" applyAlignment="1" applyProtection="1">
      <alignment horizontal="left" vertical="center" indent="1"/>
    </xf>
    <xf numFmtId="0" fontId="10" fillId="4" borderId="2" xfId="0" applyFont="1" applyFill="1" applyBorder="1" applyAlignment="1" applyProtection="1">
      <alignment horizontal="center" vertical="center"/>
    </xf>
    <xf numFmtId="0" fontId="58" fillId="2" borderId="7" xfId="0" applyFont="1" applyFill="1" applyBorder="1" applyAlignment="1" applyProtection="1">
      <alignment horizontal="center" vertical="center"/>
    </xf>
    <xf numFmtId="0" fontId="1" fillId="2" borderId="0" xfId="0" applyFont="1" applyFill="1" applyAlignment="1" applyProtection="1">
      <alignment horizontal="left" indent="1"/>
    </xf>
    <xf numFmtId="0" fontId="1" fillId="2" borderId="0" xfId="0" applyFont="1" applyFill="1" applyBorder="1" applyAlignment="1" applyProtection="1">
      <alignment vertical="center" wrapText="1"/>
    </xf>
    <xf numFmtId="0" fontId="1" fillId="2" borderId="0" xfId="0" applyFont="1" applyFill="1" applyAlignment="1" applyProtection="1">
      <alignment horizontal="left"/>
    </xf>
    <xf numFmtId="0" fontId="49" fillId="2" borderId="0" xfId="0" applyFont="1" applyFill="1" applyBorder="1" applyAlignment="1" applyProtection="1">
      <alignment horizontal="left" vertical="center"/>
    </xf>
    <xf numFmtId="0" fontId="10" fillId="2" borderId="0" xfId="0" applyFont="1" applyFill="1" applyBorder="1" applyAlignment="1" applyProtection="1">
      <alignment horizontal="center" wrapText="1" readingOrder="1"/>
    </xf>
    <xf numFmtId="0" fontId="1" fillId="2" borderId="4" xfId="0" applyFont="1" applyFill="1" applyBorder="1" applyAlignment="1" applyProtection="1">
      <alignment vertical="center"/>
    </xf>
    <xf numFmtId="0" fontId="1" fillId="2" borderId="4" xfId="0" applyFont="1" applyFill="1" applyBorder="1" applyAlignment="1" applyProtection="1"/>
    <xf numFmtId="0" fontId="49" fillId="11" borderId="15" xfId="0" applyFont="1" applyFill="1" applyBorder="1" applyAlignment="1" applyProtection="1">
      <alignment vertical="center"/>
    </xf>
    <xf numFmtId="0" fontId="49" fillId="11" borderId="17" xfId="0" applyFont="1" applyFill="1" applyBorder="1" applyAlignment="1" applyProtection="1">
      <alignment vertical="center"/>
    </xf>
    <xf numFmtId="0" fontId="49" fillId="11" borderId="16" xfId="0" applyFont="1" applyFill="1" applyBorder="1" applyAlignment="1" applyProtection="1">
      <alignment vertical="center"/>
    </xf>
    <xf numFmtId="0" fontId="49" fillId="11" borderId="0" xfId="0" applyFont="1" applyFill="1" applyBorder="1" applyAlignment="1" applyProtection="1">
      <alignment vertical="center"/>
    </xf>
    <xf numFmtId="0" fontId="55" fillId="4" borderId="3" xfId="0" applyFont="1" applyFill="1" applyBorder="1" applyAlignment="1" applyProtection="1">
      <alignment horizontal="left" vertical="center" indent="1"/>
    </xf>
    <xf numFmtId="0" fontId="55" fillId="4" borderId="15" xfId="0" applyFont="1" applyFill="1" applyBorder="1" applyAlignment="1" applyProtection="1">
      <alignment vertical="center" wrapText="1"/>
    </xf>
    <xf numFmtId="0" fontId="55" fillId="4" borderId="17" xfId="0" applyFont="1" applyFill="1" applyBorder="1" applyAlignment="1" applyProtection="1">
      <alignment vertical="center" wrapText="1"/>
    </xf>
    <xf numFmtId="0" fontId="55" fillId="4" borderId="16" xfId="0" applyFont="1" applyFill="1" applyBorder="1" applyAlignment="1" applyProtection="1">
      <alignment vertical="center" wrapText="1"/>
    </xf>
    <xf numFmtId="0" fontId="55" fillId="4" borderId="0" xfId="0" applyFont="1" applyFill="1" applyBorder="1" applyAlignment="1" applyProtection="1">
      <alignment vertical="center" wrapText="1"/>
    </xf>
    <xf numFmtId="0" fontId="54" fillId="4" borderId="2" xfId="0" applyFont="1" applyFill="1" applyBorder="1" applyAlignment="1" applyProtection="1">
      <alignment horizontal="center" vertical="center" wrapText="1" readingOrder="1"/>
    </xf>
    <xf numFmtId="0" fontId="54" fillId="4" borderId="0" xfId="0" applyFont="1" applyFill="1" applyBorder="1" applyAlignment="1" applyProtection="1">
      <alignment horizontal="center" vertical="center" wrapText="1" readingOrder="1"/>
    </xf>
    <xf numFmtId="0" fontId="55" fillId="2" borderId="0" xfId="0" applyFont="1" applyFill="1" applyBorder="1" applyAlignment="1" applyProtection="1">
      <alignment vertical="center" wrapText="1"/>
    </xf>
    <xf numFmtId="0" fontId="52" fillId="2" borderId="22" xfId="0" applyFont="1" applyFill="1" applyBorder="1" applyAlignment="1" applyProtection="1">
      <alignment vertical="center"/>
    </xf>
    <xf numFmtId="0" fontId="52" fillId="0" borderId="0" xfId="0" applyFont="1" applyFill="1" applyBorder="1" applyAlignment="1" applyProtection="1">
      <alignment horizontal="center" vertical="center" wrapText="1"/>
    </xf>
    <xf numFmtId="0" fontId="49" fillId="2" borderId="22" xfId="0" applyFont="1" applyFill="1" applyBorder="1" applyAlignment="1" applyProtection="1">
      <alignment vertical="center"/>
    </xf>
    <xf numFmtId="0" fontId="49" fillId="6" borderId="3" xfId="0" applyFont="1" applyFill="1" applyBorder="1" applyAlignment="1" applyProtection="1">
      <alignment vertical="center"/>
    </xf>
    <xf numFmtId="0" fontId="49" fillId="6" borderId="5" xfId="0" applyFont="1" applyFill="1" applyBorder="1" applyAlignment="1" applyProtection="1">
      <alignment vertical="center"/>
    </xf>
    <xf numFmtId="0" fontId="49" fillId="6" borderId="4" xfId="0" applyFont="1" applyFill="1" applyBorder="1" applyAlignment="1" applyProtection="1">
      <alignment vertical="center"/>
    </xf>
    <xf numFmtId="0" fontId="55" fillId="4" borderId="3" xfId="0" applyFont="1" applyFill="1" applyBorder="1" applyAlignment="1" applyProtection="1">
      <alignment horizontal="left" vertical="center" wrapText="1" indent="1"/>
    </xf>
    <xf numFmtId="0" fontId="1" fillId="4" borderId="3" xfId="0" applyFont="1" applyFill="1" applyBorder="1" applyAlignment="1" applyProtection="1">
      <alignment horizontal="center" vertical="center"/>
    </xf>
    <xf numFmtId="164" fontId="1" fillId="2" borderId="0" xfId="0" applyNumberFormat="1" applyFont="1" applyFill="1" applyAlignment="1" applyProtection="1">
      <alignment horizontal="center"/>
    </xf>
    <xf numFmtId="164" fontId="9" fillId="2" borderId="0" xfId="0" applyNumberFormat="1" applyFont="1" applyFill="1" applyBorder="1" applyAlignment="1" applyProtection="1"/>
    <xf numFmtId="0" fontId="1" fillId="2" borderId="0" xfId="0" applyFont="1" applyFill="1" applyAlignment="1" applyProtection="1">
      <alignment horizontal="left" vertical="center"/>
    </xf>
    <xf numFmtId="0" fontId="55" fillId="2" borderId="0" xfId="0" applyFont="1" applyFill="1" applyBorder="1" applyAlignment="1" applyProtection="1">
      <alignment horizontal="center" vertical="center" wrapText="1"/>
    </xf>
    <xf numFmtId="164" fontId="55" fillId="2" borderId="0" xfId="0" applyNumberFormat="1" applyFont="1" applyFill="1" applyBorder="1" applyAlignment="1" applyProtection="1">
      <alignment horizontal="center" vertical="center" wrapText="1"/>
    </xf>
    <xf numFmtId="0" fontId="49" fillId="2" borderId="11" xfId="0" applyFont="1" applyFill="1" applyBorder="1" applyProtection="1"/>
    <xf numFmtId="0" fontId="9" fillId="4" borderId="3" xfId="0" applyFont="1" applyFill="1" applyBorder="1" applyAlignment="1" applyProtection="1">
      <alignment horizontal="center" vertical="center" wrapText="1"/>
    </xf>
    <xf numFmtId="0" fontId="9" fillId="4" borderId="3" xfId="0" applyFont="1" applyFill="1" applyBorder="1" applyAlignment="1" applyProtection="1">
      <alignment vertical="center"/>
    </xf>
    <xf numFmtId="0" fontId="37" fillId="2" borderId="0" xfId="0" applyFont="1" applyFill="1" applyBorder="1" applyAlignment="1" applyProtection="1">
      <alignment horizontal="right" vertical="center"/>
      <protection hidden="1"/>
    </xf>
    <xf numFmtId="14" fontId="37" fillId="2" borderId="3" xfId="0" applyNumberFormat="1" applyFont="1" applyFill="1" applyBorder="1" applyAlignment="1" applyProtection="1">
      <alignment horizontal="left" indent="2"/>
      <protection locked="0"/>
    </xf>
    <xf numFmtId="0" fontId="37" fillId="2" borderId="4" xfId="0" applyFont="1" applyFill="1" applyBorder="1" applyAlignment="1" applyProtection="1">
      <alignment horizontal="left" indent="2"/>
      <protection locked="0"/>
    </xf>
    <xf numFmtId="0" fontId="10" fillId="2" borderId="0" xfId="0" applyFont="1" applyFill="1" applyBorder="1" applyAlignment="1" applyProtection="1">
      <alignment horizontal="center" wrapText="1"/>
      <protection hidden="1"/>
    </xf>
    <xf numFmtId="0" fontId="37" fillId="2" borderId="33" xfId="0" applyFont="1" applyFill="1" applyBorder="1" applyAlignment="1" applyProtection="1">
      <alignment horizontal="center"/>
      <protection hidden="1"/>
    </xf>
    <xf numFmtId="0" fontId="44" fillId="2" borderId="0" xfId="0" applyFont="1" applyFill="1" applyBorder="1" applyAlignment="1" applyProtection="1">
      <alignment horizontal="center" vertical="center" wrapText="1"/>
      <protection hidden="1"/>
    </xf>
    <xf numFmtId="0" fontId="37" fillId="2" borderId="0" xfId="0" applyFont="1" applyFill="1" applyBorder="1" applyAlignment="1" applyProtection="1">
      <alignment horizontal="right"/>
      <protection hidden="1"/>
    </xf>
    <xf numFmtId="0" fontId="37" fillId="2" borderId="3" xfId="0" applyFont="1" applyFill="1" applyBorder="1" applyAlignment="1" applyProtection="1">
      <alignment horizontal="center" vertical="center"/>
      <protection locked="0"/>
    </xf>
    <xf numFmtId="0" fontId="37" fillId="2" borderId="5" xfId="0" applyFont="1" applyFill="1" applyBorder="1" applyAlignment="1" applyProtection="1">
      <alignment horizontal="center" vertical="center"/>
      <protection locked="0"/>
    </xf>
    <xf numFmtId="0" fontId="37" fillId="2" borderId="4" xfId="0" applyFont="1" applyFill="1" applyBorder="1" applyAlignment="1" applyProtection="1">
      <alignment horizontal="center" vertical="center"/>
      <protection locked="0"/>
    </xf>
    <xf numFmtId="0" fontId="37" fillId="2" borderId="3" xfId="0" applyFont="1" applyFill="1" applyBorder="1" applyAlignment="1" applyProtection="1">
      <alignment horizontal="center"/>
      <protection locked="0"/>
    </xf>
    <xf numFmtId="0" fontId="37" fillId="2" borderId="4"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hidden="1"/>
    </xf>
    <xf numFmtId="0" fontId="52" fillId="2" borderId="3" xfId="0" applyFont="1" applyFill="1" applyBorder="1" applyAlignment="1" applyProtection="1">
      <alignment horizontal="center" wrapText="1"/>
      <protection locked="0" hidden="1"/>
    </xf>
    <xf numFmtId="0" fontId="52" fillId="2" borderId="5" xfId="0" applyFont="1" applyFill="1" applyBorder="1" applyAlignment="1" applyProtection="1">
      <alignment horizontal="center" wrapText="1"/>
      <protection locked="0" hidden="1"/>
    </xf>
    <xf numFmtId="0" fontId="52" fillId="2" borderId="4" xfId="0" applyFont="1" applyFill="1" applyBorder="1" applyAlignment="1" applyProtection="1">
      <alignment horizontal="center" wrapText="1"/>
      <protection locked="0" hidden="1"/>
    </xf>
    <xf numFmtId="0" fontId="52" fillId="2" borderId="2" xfId="0" applyFont="1" applyFill="1" applyBorder="1" applyAlignment="1" applyProtection="1">
      <alignment horizontal="center" wrapText="1" readingOrder="1"/>
      <protection locked="0" hidden="1"/>
    </xf>
    <xf numFmtId="0" fontId="1" fillId="2" borderId="2" xfId="0" applyFont="1" applyFill="1" applyBorder="1" applyAlignment="1" applyProtection="1">
      <alignment horizontal="center" vertical="center"/>
      <protection locked="0" hidden="1"/>
    </xf>
    <xf numFmtId="0" fontId="52" fillId="4" borderId="3" xfId="0" applyFont="1" applyFill="1" applyBorder="1" applyAlignment="1" applyProtection="1">
      <alignment horizontal="center" vertical="center" wrapText="1"/>
    </xf>
    <xf numFmtId="0" fontId="52" fillId="4" borderId="5" xfId="0" applyFont="1" applyFill="1" applyBorder="1" applyAlignment="1" applyProtection="1">
      <alignment horizontal="center" vertical="center" wrapText="1"/>
    </xf>
    <xf numFmtId="0" fontId="52" fillId="4" borderId="4" xfId="0" applyFont="1" applyFill="1" applyBorder="1" applyAlignment="1" applyProtection="1">
      <alignment horizontal="center" vertical="center" wrapText="1"/>
    </xf>
    <xf numFmtId="0" fontId="52" fillId="4" borderId="2" xfId="0" applyFont="1" applyFill="1" applyBorder="1" applyAlignment="1" applyProtection="1">
      <alignment horizontal="center" vertical="center" wrapText="1"/>
    </xf>
    <xf numFmtId="0" fontId="52" fillId="2" borderId="3" xfId="0" applyFont="1" applyFill="1" applyBorder="1" applyAlignment="1" applyProtection="1">
      <alignment horizontal="center" wrapText="1"/>
    </xf>
    <xf numFmtId="0" fontId="52" fillId="2" borderId="5" xfId="0" applyFont="1" applyFill="1" applyBorder="1" applyAlignment="1" applyProtection="1">
      <alignment horizontal="center" wrapText="1"/>
    </xf>
    <xf numFmtId="0" fontId="52" fillId="2" borderId="4" xfId="0" applyFont="1" applyFill="1" applyBorder="1" applyAlignment="1" applyProtection="1">
      <alignment horizontal="center" wrapText="1"/>
    </xf>
    <xf numFmtId="0" fontId="52" fillId="2" borderId="2" xfId="0" applyFont="1" applyFill="1" applyBorder="1" applyAlignment="1" applyProtection="1">
      <alignment horizontal="center" wrapText="1" readingOrder="1"/>
    </xf>
    <xf numFmtId="0" fontId="55" fillId="4" borderId="2" xfId="0" applyFont="1" applyFill="1" applyBorder="1" applyAlignment="1" applyProtection="1">
      <alignment horizontal="center" vertical="center"/>
      <protection locked="0" hidden="1"/>
    </xf>
    <xf numFmtId="0" fontId="52" fillId="4" borderId="15" xfId="0" applyFont="1" applyFill="1" applyBorder="1" applyAlignment="1" applyProtection="1">
      <alignment horizontal="center" vertical="center"/>
      <protection locked="0" hidden="1"/>
    </xf>
    <xf numFmtId="0" fontId="52" fillId="4" borderId="16" xfId="0" applyFont="1" applyFill="1" applyBorder="1" applyAlignment="1" applyProtection="1">
      <alignment horizontal="center" vertical="center"/>
      <protection locked="0" hidden="1"/>
    </xf>
    <xf numFmtId="0" fontId="52" fillId="4" borderId="22" xfId="0" applyFont="1" applyFill="1" applyBorder="1" applyAlignment="1" applyProtection="1">
      <alignment horizontal="center" vertical="center"/>
      <protection locked="0" hidden="1"/>
    </xf>
    <xf numFmtId="0" fontId="52" fillId="4" borderId="0" xfId="0" applyFont="1" applyFill="1" applyBorder="1" applyAlignment="1" applyProtection="1">
      <alignment horizontal="center" vertical="center"/>
      <protection locked="0" hidden="1"/>
    </xf>
    <xf numFmtId="0" fontId="52" fillId="4" borderId="23" xfId="0" applyFont="1" applyFill="1" applyBorder="1" applyAlignment="1" applyProtection="1">
      <alignment horizontal="center" vertical="center"/>
      <protection locked="0" hidden="1"/>
    </xf>
    <xf numFmtId="0" fontId="51" fillId="5" borderId="3" xfId="0" applyFont="1" applyFill="1" applyBorder="1" applyAlignment="1" applyProtection="1">
      <alignment horizontal="left" vertical="center" indent="1"/>
    </xf>
    <xf numFmtId="0" fontId="51" fillId="5" borderId="5" xfId="0" applyFont="1" applyFill="1" applyBorder="1" applyAlignment="1" applyProtection="1">
      <alignment horizontal="left" vertical="center" indent="1"/>
    </xf>
    <xf numFmtId="0" fontId="51" fillId="5" borderId="4" xfId="0" applyFont="1" applyFill="1" applyBorder="1" applyAlignment="1" applyProtection="1">
      <alignment horizontal="left" vertical="center" indent="1"/>
    </xf>
    <xf numFmtId="0" fontId="1" fillId="2" borderId="22" xfId="0" applyFont="1" applyFill="1" applyBorder="1" applyAlignment="1" applyProtection="1">
      <alignment horizontal="left" vertical="top" wrapText="1" indent="1"/>
    </xf>
    <xf numFmtId="0" fontId="1" fillId="2" borderId="0" xfId="0" applyFont="1" applyFill="1" applyBorder="1" applyAlignment="1" applyProtection="1">
      <alignment horizontal="left" vertical="top" wrapText="1" indent="1"/>
    </xf>
    <xf numFmtId="0" fontId="1" fillId="4" borderId="3" xfId="0" applyFont="1" applyFill="1" applyBorder="1" applyAlignment="1" applyProtection="1">
      <alignment horizontal="left" vertical="center" wrapText="1" indent="1"/>
    </xf>
    <xf numFmtId="0" fontId="1" fillId="4" borderId="5" xfId="0" applyFont="1" applyFill="1" applyBorder="1" applyAlignment="1" applyProtection="1">
      <alignment horizontal="left" vertical="center" wrapText="1" indent="1"/>
    </xf>
    <xf numFmtId="0" fontId="1" fillId="4" borderId="4" xfId="0" applyFont="1" applyFill="1" applyBorder="1" applyAlignment="1" applyProtection="1">
      <alignment horizontal="left" vertical="center" wrapText="1" indent="1"/>
    </xf>
    <xf numFmtId="0" fontId="52" fillId="4" borderId="16" xfId="0" applyFont="1" applyFill="1" applyBorder="1" applyAlignment="1" applyProtection="1">
      <alignment horizontal="center" vertical="center" wrapText="1"/>
    </xf>
    <xf numFmtId="0" fontId="52" fillId="4" borderId="20" xfId="0" applyFont="1" applyFill="1" applyBorder="1" applyAlignment="1" applyProtection="1">
      <alignment horizontal="center" vertical="center" wrapText="1"/>
    </xf>
    <xf numFmtId="0" fontId="52" fillId="4" borderId="18" xfId="0" applyFont="1" applyFill="1" applyBorder="1" applyAlignment="1" applyProtection="1">
      <alignment horizontal="center" vertical="center" wrapText="1"/>
    </xf>
    <xf numFmtId="0" fontId="52" fillId="4" borderId="10" xfId="0" applyFont="1" applyFill="1" applyBorder="1" applyAlignment="1" applyProtection="1">
      <alignment horizontal="center" vertical="center" wrapText="1"/>
    </xf>
    <xf numFmtId="0" fontId="1" fillId="4" borderId="18" xfId="0" applyFont="1" applyFill="1" applyBorder="1" applyAlignment="1" applyProtection="1">
      <alignment horizontal="center" vertical="center"/>
    </xf>
    <xf numFmtId="0" fontId="1" fillId="4" borderId="10" xfId="0" applyFont="1" applyFill="1" applyBorder="1" applyAlignment="1" applyProtection="1">
      <alignment horizontal="center" vertical="center"/>
    </xf>
    <xf numFmtId="0" fontId="49" fillId="11" borderId="3" xfId="0" applyFont="1" applyFill="1" applyBorder="1" applyAlignment="1" applyProtection="1">
      <alignment horizontal="left" vertical="center" indent="1"/>
    </xf>
    <xf numFmtId="0" fontId="49" fillId="11" borderId="5" xfId="0" applyFont="1" applyFill="1" applyBorder="1" applyAlignment="1" applyProtection="1">
      <alignment horizontal="left" vertical="center" indent="1"/>
    </xf>
    <xf numFmtId="0" fontId="49" fillId="11" borderId="4" xfId="0" applyFont="1" applyFill="1" applyBorder="1" applyAlignment="1" applyProtection="1">
      <alignment horizontal="left" vertical="center" indent="1"/>
    </xf>
    <xf numFmtId="165" fontId="52" fillId="2" borderId="3" xfId="0" applyNumberFormat="1" applyFont="1" applyFill="1" applyBorder="1" applyAlignment="1" applyProtection="1">
      <alignment horizontal="left" vertical="center" indent="1"/>
      <protection locked="0" hidden="1"/>
    </xf>
    <xf numFmtId="165" fontId="52" fillId="2" borderId="4" xfId="0" applyNumberFormat="1" applyFont="1" applyFill="1" applyBorder="1" applyAlignment="1" applyProtection="1">
      <alignment horizontal="left" vertical="center" indent="1"/>
      <protection locked="0" hidden="1"/>
    </xf>
    <xf numFmtId="0" fontId="51" fillId="6" borderId="3" xfId="0" applyFont="1" applyFill="1" applyBorder="1" applyAlignment="1" applyProtection="1">
      <alignment horizontal="center" vertical="center"/>
    </xf>
    <xf numFmtId="0" fontId="51" fillId="6" borderId="5" xfId="0" applyFont="1" applyFill="1" applyBorder="1" applyAlignment="1" applyProtection="1">
      <alignment horizontal="center" vertical="center"/>
    </xf>
    <xf numFmtId="0" fontId="51" fillId="6" borderId="4" xfId="0" applyFont="1" applyFill="1" applyBorder="1" applyAlignment="1" applyProtection="1">
      <alignment horizontal="center" vertical="center"/>
    </xf>
    <xf numFmtId="0" fontId="55" fillId="4" borderId="3" xfId="0" applyFont="1" applyFill="1" applyBorder="1" applyAlignment="1" applyProtection="1">
      <alignment horizontal="left" vertical="center" wrapText="1"/>
    </xf>
    <xf numFmtId="0" fontId="55" fillId="4" borderId="5" xfId="0" applyFont="1" applyFill="1" applyBorder="1" applyAlignment="1" applyProtection="1">
      <alignment horizontal="left" vertical="center" wrapText="1"/>
    </xf>
    <xf numFmtId="0" fontId="55" fillId="4" borderId="4" xfId="0" applyFont="1" applyFill="1" applyBorder="1" applyAlignment="1" applyProtection="1">
      <alignment horizontal="left" vertical="center" wrapText="1"/>
    </xf>
    <xf numFmtId="0" fontId="55" fillId="4" borderId="3" xfId="0" applyFont="1" applyFill="1" applyBorder="1" applyAlignment="1" applyProtection="1">
      <alignment horizontal="left" vertical="center" wrapText="1" indent="1"/>
      <protection locked="0" hidden="1"/>
    </xf>
    <xf numFmtId="0" fontId="55" fillId="4" borderId="4" xfId="0" applyFont="1" applyFill="1" applyBorder="1" applyAlignment="1" applyProtection="1">
      <alignment horizontal="left" vertical="center" wrapText="1" indent="1"/>
      <protection locked="0" hidden="1"/>
    </xf>
    <xf numFmtId="0" fontId="1" fillId="4" borderId="18" xfId="0" applyFont="1" applyFill="1" applyBorder="1" applyAlignment="1" applyProtection="1">
      <alignment horizontal="center" vertical="center" wrapText="1"/>
    </xf>
    <xf numFmtId="0" fontId="1" fillId="4" borderId="10" xfId="0" applyFont="1" applyFill="1" applyBorder="1" applyAlignment="1" applyProtection="1">
      <alignment horizontal="center" vertical="center" wrapText="1"/>
    </xf>
    <xf numFmtId="0" fontId="49" fillId="5" borderId="3" xfId="0" applyFont="1" applyFill="1" applyBorder="1" applyAlignment="1" applyProtection="1">
      <alignment horizontal="left" vertical="center" indent="1"/>
    </xf>
    <xf numFmtId="0" fontId="49" fillId="5" borderId="5" xfId="0" applyFont="1" applyFill="1" applyBorder="1" applyAlignment="1" applyProtection="1">
      <alignment horizontal="left" vertical="center" indent="1"/>
    </xf>
    <xf numFmtId="0" fontId="49" fillId="5" borderId="4" xfId="0" applyFont="1" applyFill="1" applyBorder="1" applyAlignment="1" applyProtection="1">
      <alignment horizontal="left" vertical="center" indent="1"/>
    </xf>
    <xf numFmtId="0" fontId="49" fillId="10" borderId="3" xfId="0" applyFont="1" applyFill="1" applyBorder="1" applyAlignment="1" applyProtection="1">
      <alignment horizontal="left" vertical="center" indent="1"/>
    </xf>
    <xf numFmtId="0" fontId="49" fillId="10" borderId="5" xfId="0" applyFont="1" applyFill="1" applyBorder="1" applyAlignment="1" applyProtection="1">
      <alignment horizontal="left" vertical="center" indent="1"/>
    </xf>
    <xf numFmtId="0" fontId="49" fillId="10" borderId="17" xfId="0" applyFont="1" applyFill="1" applyBorder="1" applyAlignment="1" applyProtection="1">
      <alignment horizontal="left" vertical="center" indent="1"/>
    </xf>
    <xf numFmtId="0" fontId="49" fillId="10" borderId="16" xfId="0" applyFont="1" applyFill="1" applyBorder="1" applyAlignment="1" applyProtection="1">
      <alignment horizontal="left" vertical="center" indent="1"/>
    </xf>
    <xf numFmtId="0" fontId="1" fillId="2" borderId="3" xfId="0" applyFont="1" applyFill="1" applyBorder="1" applyAlignment="1" applyProtection="1">
      <alignment horizontal="left" indent="1"/>
    </xf>
    <xf numFmtId="0" fontId="1" fillId="2" borderId="5" xfId="0" applyFont="1" applyFill="1" applyBorder="1" applyAlignment="1" applyProtection="1">
      <alignment horizontal="left" indent="1"/>
    </xf>
    <xf numFmtId="0" fontId="1" fillId="2" borderId="4" xfId="0" applyFont="1" applyFill="1" applyBorder="1" applyAlignment="1" applyProtection="1">
      <alignment horizontal="left" indent="1"/>
    </xf>
    <xf numFmtId="0" fontId="1" fillId="2" borderId="3" xfId="0" applyFont="1" applyFill="1" applyBorder="1" applyAlignment="1" applyProtection="1">
      <alignment horizontal="left" indent="1"/>
      <protection locked="0" hidden="1"/>
    </xf>
    <xf numFmtId="0" fontId="1" fillId="2" borderId="5" xfId="0" applyFont="1" applyFill="1" applyBorder="1" applyAlignment="1" applyProtection="1">
      <alignment horizontal="left" indent="1"/>
      <protection locked="0" hidden="1"/>
    </xf>
    <xf numFmtId="0" fontId="1" fillId="2" borderId="4" xfId="0" applyFont="1" applyFill="1" applyBorder="1" applyAlignment="1" applyProtection="1">
      <alignment horizontal="left" indent="1"/>
      <protection locked="0" hidden="1"/>
    </xf>
    <xf numFmtId="0" fontId="1" fillId="2" borderId="3" xfId="0" applyFont="1" applyFill="1" applyBorder="1" applyAlignment="1" applyProtection="1">
      <alignment horizontal="center"/>
      <protection locked="0" hidden="1"/>
    </xf>
    <xf numFmtId="0" fontId="1" fillId="2" borderId="4" xfId="0" applyFont="1" applyFill="1" applyBorder="1" applyAlignment="1" applyProtection="1">
      <alignment horizontal="center"/>
      <protection locked="0" hidden="1"/>
    </xf>
    <xf numFmtId="0" fontId="0" fillId="0" borderId="32" xfId="0" applyBorder="1" applyAlignment="1" applyProtection="1">
      <alignment vertical="center" wrapText="1"/>
    </xf>
    <xf numFmtId="0" fontId="0" fillId="0" borderId="33" xfId="0" applyBorder="1" applyAlignment="1" applyProtection="1">
      <alignment vertical="center" wrapText="1"/>
    </xf>
    <xf numFmtId="0" fontId="0" fillId="0" borderId="30" xfId="0" applyBorder="1" applyAlignment="1" applyProtection="1">
      <alignment vertical="center" wrapText="1"/>
    </xf>
    <xf numFmtId="0" fontId="1" fillId="2" borderId="22" xfId="0" applyFont="1" applyFill="1" applyBorder="1" applyAlignment="1" applyProtection="1">
      <alignment horizontal="left" vertical="center" wrapText="1" indent="1"/>
    </xf>
    <xf numFmtId="0" fontId="1" fillId="2" borderId="0" xfId="0" applyFont="1" applyFill="1" applyBorder="1" applyAlignment="1" applyProtection="1">
      <alignment horizontal="left" vertical="center" wrapText="1" indent="1"/>
    </xf>
    <xf numFmtId="0" fontId="1" fillId="2" borderId="0" xfId="0" applyFont="1" applyFill="1" applyBorder="1" applyAlignment="1" applyProtection="1">
      <alignment horizontal="left" wrapText="1" indent="1"/>
    </xf>
    <xf numFmtId="0" fontId="1" fillId="2" borderId="22" xfId="0" applyFont="1" applyFill="1" applyBorder="1" applyAlignment="1" applyProtection="1">
      <alignment horizontal="left" wrapText="1" indent="1"/>
    </xf>
    <xf numFmtId="0" fontId="54" fillId="4" borderId="3" xfId="0" applyFont="1" applyFill="1" applyBorder="1" applyAlignment="1" applyProtection="1">
      <alignment horizontal="center" vertical="center" wrapText="1" readingOrder="1"/>
    </xf>
    <xf numFmtId="0" fontId="54" fillId="4" borderId="4" xfId="0" applyFont="1" applyFill="1" applyBorder="1" applyAlignment="1" applyProtection="1">
      <alignment horizontal="center" vertical="center" wrapText="1" readingOrder="1"/>
    </xf>
    <xf numFmtId="0" fontId="1" fillId="2" borderId="2" xfId="0" applyFont="1" applyFill="1" applyBorder="1" applyAlignment="1" applyProtection="1">
      <alignment horizontal="center"/>
    </xf>
    <xf numFmtId="0" fontId="49" fillId="11" borderId="5" xfId="0" applyFont="1" applyFill="1" applyBorder="1" applyAlignment="1" applyProtection="1">
      <alignment horizontal="left" vertical="center"/>
    </xf>
    <xf numFmtId="0" fontId="49" fillId="11" borderId="4" xfId="0" applyFont="1" applyFill="1" applyBorder="1" applyAlignment="1" applyProtection="1">
      <alignment horizontal="left" vertical="center"/>
    </xf>
    <xf numFmtId="0" fontId="55" fillId="4" borderId="15" xfId="0" applyFont="1" applyFill="1" applyBorder="1" applyAlignment="1" applyProtection="1">
      <alignment horizontal="center" vertical="center"/>
    </xf>
    <xf numFmtId="0" fontId="55" fillId="4" borderId="17" xfId="0" applyFont="1" applyFill="1" applyBorder="1" applyAlignment="1" applyProtection="1">
      <alignment horizontal="center" vertical="center"/>
    </xf>
    <xf numFmtId="0" fontId="55" fillId="4" borderId="16" xfId="0" applyFont="1" applyFill="1" applyBorder="1" applyAlignment="1" applyProtection="1">
      <alignment horizontal="center" vertical="center"/>
    </xf>
    <xf numFmtId="0" fontId="52" fillId="4" borderId="3" xfId="0" applyFont="1" applyFill="1" applyBorder="1" applyAlignment="1" applyProtection="1">
      <alignment horizontal="center" vertical="center"/>
    </xf>
    <xf numFmtId="0" fontId="52" fillId="4" borderId="4" xfId="0" applyFont="1" applyFill="1" applyBorder="1" applyAlignment="1" applyProtection="1">
      <alignment horizontal="center" vertical="center"/>
    </xf>
    <xf numFmtId="165" fontId="52" fillId="2" borderId="18" xfId="0" applyNumberFormat="1" applyFont="1" applyFill="1" applyBorder="1" applyAlignment="1" applyProtection="1">
      <alignment horizontal="center" vertical="center"/>
      <protection locked="0" hidden="1"/>
    </xf>
    <xf numFmtId="165" fontId="52" fillId="2" borderId="10" xfId="0" applyNumberFormat="1" applyFont="1" applyFill="1" applyBorder="1" applyAlignment="1" applyProtection="1">
      <alignment horizontal="center" vertical="center"/>
      <protection locked="0" hidden="1"/>
    </xf>
    <xf numFmtId="167" fontId="52" fillId="2" borderId="18" xfId="0" applyNumberFormat="1" applyFont="1" applyFill="1" applyBorder="1" applyAlignment="1" applyProtection="1">
      <alignment horizontal="center" vertical="center"/>
      <protection locked="0" hidden="1"/>
    </xf>
    <xf numFmtId="167" fontId="52" fillId="2" borderId="10" xfId="0" applyNumberFormat="1" applyFont="1" applyFill="1" applyBorder="1" applyAlignment="1" applyProtection="1">
      <alignment horizontal="center" vertical="center"/>
      <protection locked="0" hidden="1"/>
    </xf>
    <xf numFmtId="164" fontId="9" fillId="2" borderId="0" xfId="0" applyNumberFormat="1" applyFont="1" applyFill="1" applyBorder="1" applyAlignment="1" applyProtection="1">
      <alignment horizontal="center" vertical="center"/>
    </xf>
    <xf numFmtId="0" fontId="18" fillId="2" borderId="0" xfId="0" applyFont="1" applyFill="1" applyBorder="1" applyAlignment="1" applyProtection="1">
      <alignment horizontal="center" vertical="center"/>
      <protection locked="0" hidden="1"/>
    </xf>
    <xf numFmtId="165" fontId="52" fillId="2" borderId="15" xfId="0" applyNumberFormat="1" applyFont="1" applyFill="1" applyBorder="1" applyAlignment="1" applyProtection="1">
      <alignment horizontal="center" vertical="center"/>
      <protection locked="0" hidden="1"/>
    </xf>
    <xf numFmtId="165" fontId="52" fillId="2" borderId="16" xfId="0" applyNumberFormat="1" applyFont="1" applyFill="1" applyBorder="1" applyAlignment="1" applyProtection="1">
      <alignment horizontal="center" vertical="center"/>
      <protection locked="0" hidden="1"/>
    </xf>
    <xf numFmtId="165" fontId="52" fillId="2" borderId="19" xfId="0" applyNumberFormat="1" applyFont="1" applyFill="1" applyBorder="1" applyAlignment="1" applyProtection="1">
      <alignment horizontal="center" vertical="center"/>
      <protection locked="0" hidden="1"/>
    </xf>
    <xf numFmtId="165" fontId="52" fillId="2" borderId="20" xfId="0" applyNumberFormat="1" applyFont="1" applyFill="1" applyBorder="1" applyAlignment="1" applyProtection="1">
      <alignment horizontal="center" vertical="center"/>
      <protection locked="0" hidden="1"/>
    </xf>
    <xf numFmtId="164" fontId="9" fillId="2" borderId="0" xfId="0" applyNumberFormat="1" applyFont="1" applyFill="1" applyBorder="1" applyAlignment="1" applyProtection="1">
      <alignment horizontal="center" vertical="center"/>
      <protection locked="0" hidden="1"/>
    </xf>
    <xf numFmtId="0" fontId="15" fillId="4" borderId="3" xfId="0" applyFont="1" applyFill="1" applyBorder="1" applyAlignment="1" applyProtection="1">
      <alignment horizontal="center" vertical="center" wrapText="1" readingOrder="1"/>
    </xf>
    <xf numFmtId="0" fontId="15" fillId="4" borderId="4" xfId="0" applyFont="1" applyFill="1" applyBorder="1" applyAlignment="1" applyProtection="1">
      <alignment horizontal="center" vertical="center" wrapText="1" readingOrder="1"/>
    </xf>
    <xf numFmtId="0" fontId="9" fillId="2" borderId="0" xfId="0" applyFont="1" applyFill="1" applyBorder="1" applyAlignment="1" applyProtection="1">
      <alignment horizontal="center" vertical="center"/>
      <protection locked="0" hidden="1"/>
    </xf>
    <xf numFmtId="0" fontId="31" fillId="2" borderId="0" xfId="0" applyFont="1" applyFill="1" applyBorder="1" applyAlignment="1" applyProtection="1">
      <alignment horizontal="left" vertical="center" wrapText="1" indent="1"/>
      <protection locked="0" hidden="1"/>
    </xf>
    <xf numFmtId="0" fontId="9" fillId="2" borderId="0" xfId="0" applyFont="1" applyFill="1" applyBorder="1" applyAlignment="1" applyProtection="1">
      <alignment horizontal="center" vertical="center" wrapText="1"/>
      <protection locked="0" hidden="1"/>
    </xf>
    <xf numFmtId="0" fontId="10" fillId="2" borderId="0" xfId="0" applyFont="1" applyFill="1" applyBorder="1" applyAlignment="1" applyProtection="1">
      <alignment horizontal="center" wrapText="1" readingOrder="1"/>
      <protection locked="0" hidden="1"/>
    </xf>
    <xf numFmtId="0" fontId="10" fillId="2" borderId="0" xfId="0" applyFont="1" applyFill="1" applyBorder="1" applyAlignment="1" applyProtection="1">
      <alignment horizontal="left" wrapText="1" readingOrder="1"/>
      <protection locked="0" hidden="1"/>
    </xf>
    <xf numFmtId="0" fontId="10" fillId="2" borderId="0" xfId="0" applyFont="1" applyFill="1" applyBorder="1" applyAlignment="1" applyProtection="1">
      <alignment horizontal="center" vertical="center" readingOrder="1"/>
      <protection locked="0" hidden="1"/>
    </xf>
    <xf numFmtId="14" fontId="52" fillId="2" borderId="18" xfId="0" applyNumberFormat="1" applyFont="1" applyFill="1" applyBorder="1" applyAlignment="1" applyProtection="1">
      <alignment horizontal="center" vertical="center"/>
      <protection locked="0" hidden="1"/>
    </xf>
    <xf numFmtId="14" fontId="52" fillId="2" borderId="10" xfId="0" applyNumberFormat="1" applyFont="1" applyFill="1" applyBorder="1" applyAlignment="1" applyProtection="1">
      <alignment horizontal="center" vertical="center"/>
      <protection locked="0" hidden="1"/>
    </xf>
    <xf numFmtId="165" fontId="52" fillId="2" borderId="15" xfId="0" applyNumberFormat="1" applyFont="1" applyFill="1" applyBorder="1" applyAlignment="1" applyProtection="1">
      <alignment horizontal="left" vertical="center" indent="1"/>
      <protection locked="0" hidden="1"/>
    </xf>
    <xf numFmtId="165" fontId="52" fillId="2" borderId="16" xfId="0" applyNumberFormat="1" applyFont="1" applyFill="1" applyBorder="1" applyAlignment="1" applyProtection="1">
      <alignment horizontal="left" vertical="center" indent="1"/>
      <protection locked="0" hidden="1"/>
    </xf>
    <xf numFmtId="165" fontId="52" fillId="2" borderId="19" xfId="0" applyNumberFormat="1" applyFont="1" applyFill="1" applyBorder="1" applyAlignment="1" applyProtection="1">
      <alignment horizontal="left" vertical="center" indent="1"/>
      <protection locked="0" hidden="1"/>
    </xf>
    <xf numFmtId="165" fontId="52" fillId="2" borderId="20" xfId="0" applyNumberFormat="1" applyFont="1" applyFill="1" applyBorder="1" applyAlignment="1" applyProtection="1">
      <alignment horizontal="left" vertical="center" indent="1"/>
      <protection locked="0" hidden="1"/>
    </xf>
    <xf numFmtId="0" fontId="16" fillId="2" borderId="0" xfId="0" applyFont="1" applyFill="1" applyBorder="1" applyAlignment="1" applyProtection="1">
      <alignment horizontal="center" vertical="center"/>
      <protection locked="0" hidden="1"/>
    </xf>
    <xf numFmtId="0" fontId="50" fillId="6" borderId="3" xfId="0" applyFont="1" applyFill="1" applyBorder="1" applyAlignment="1" applyProtection="1">
      <alignment horizontal="left" indent="1"/>
      <protection locked="0" hidden="1"/>
    </xf>
    <xf numFmtId="0" fontId="50" fillId="6" borderId="5" xfId="0" applyFont="1" applyFill="1" applyBorder="1" applyAlignment="1" applyProtection="1">
      <alignment horizontal="left" indent="1"/>
      <protection locked="0" hidden="1"/>
    </xf>
    <xf numFmtId="0" fontId="50" fillId="6" borderId="4" xfId="0" applyFont="1" applyFill="1" applyBorder="1" applyAlignment="1" applyProtection="1">
      <alignment horizontal="left" indent="1"/>
      <protection locked="0" hidden="1"/>
    </xf>
    <xf numFmtId="0" fontId="0" fillId="0" borderId="0" xfId="0" applyFill="1" applyBorder="1" applyAlignment="1" applyProtection="1">
      <alignment vertical="center" wrapText="1"/>
    </xf>
    <xf numFmtId="0" fontId="49" fillId="10" borderId="4" xfId="0" applyFont="1" applyFill="1" applyBorder="1" applyAlignment="1" applyProtection="1">
      <alignment horizontal="left" vertical="center" indent="1"/>
    </xf>
    <xf numFmtId="0" fontId="1" fillId="11" borderId="3" xfId="0" applyFont="1" applyFill="1" applyBorder="1" applyAlignment="1" applyProtection="1">
      <alignment horizontal="left"/>
    </xf>
    <xf numFmtId="0" fontId="1" fillId="11" borderId="5" xfId="0" applyFont="1" applyFill="1" applyBorder="1" applyAlignment="1" applyProtection="1">
      <alignment horizontal="left"/>
    </xf>
    <xf numFmtId="0" fontId="1" fillId="11" borderId="4" xfId="0" applyFont="1" applyFill="1" applyBorder="1" applyAlignment="1" applyProtection="1">
      <alignment horizontal="left"/>
    </xf>
    <xf numFmtId="0" fontId="52" fillId="4" borderId="3" xfId="0" applyFont="1" applyFill="1" applyBorder="1" applyAlignment="1" applyProtection="1">
      <alignment horizontal="center" vertical="center" wrapText="1"/>
      <protection locked="0" hidden="1"/>
    </xf>
    <xf numFmtId="0" fontId="52" fillId="4" borderId="4" xfId="0" applyFont="1" applyFill="1" applyBorder="1" applyAlignment="1" applyProtection="1">
      <alignment horizontal="center" vertical="center" wrapText="1"/>
      <protection locked="0" hidden="1"/>
    </xf>
    <xf numFmtId="0" fontId="1" fillId="2" borderId="22" xfId="0" applyFont="1" applyFill="1" applyBorder="1" applyAlignment="1" applyProtection="1">
      <alignment horizontal="left" vertical="center" indent="1"/>
    </xf>
    <xf numFmtId="0" fontId="1" fillId="2" borderId="0" xfId="0" applyFont="1" applyFill="1" applyBorder="1" applyAlignment="1" applyProtection="1">
      <alignment horizontal="left" vertical="center" indent="1"/>
    </xf>
    <xf numFmtId="0" fontId="55" fillId="4" borderId="3" xfId="0" applyFont="1" applyFill="1" applyBorder="1" applyAlignment="1" applyProtection="1">
      <alignment horizontal="center" vertical="center" wrapText="1"/>
    </xf>
    <xf numFmtId="0" fontId="55" fillId="4" borderId="5" xfId="0" applyFont="1" applyFill="1" applyBorder="1" applyAlignment="1" applyProtection="1">
      <alignment horizontal="center" vertical="center" wrapText="1"/>
    </xf>
    <xf numFmtId="0" fontId="55" fillId="4" borderId="3" xfId="0" applyFont="1" applyFill="1" applyBorder="1" applyAlignment="1" applyProtection="1">
      <alignment horizontal="left" vertical="center" wrapText="1" indent="2"/>
    </xf>
    <xf numFmtId="0" fontId="55" fillId="4" borderId="5" xfId="0" applyFont="1" applyFill="1" applyBorder="1" applyAlignment="1" applyProtection="1">
      <alignment horizontal="left" vertical="center" wrapText="1" indent="2"/>
    </xf>
    <xf numFmtId="0" fontId="55" fillId="4" borderId="4" xfId="0" applyFont="1" applyFill="1" applyBorder="1" applyAlignment="1" applyProtection="1">
      <alignment horizontal="left" vertical="center" wrapText="1" indent="2"/>
    </xf>
    <xf numFmtId="0" fontId="49" fillId="6" borderId="3" xfId="0" applyFont="1" applyFill="1" applyBorder="1" applyAlignment="1" applyProtection="1">
      <alignment horizontal="left" vertical="center" indent="1"/>
    </xf>
    <xf numFmtId="0" fontId="49" fillId="6" borderId="5" xfId="0" applyFont="1" applyFill="1" applyBorder="1" applyAlignment="1" applyProtection="1">
      <alignment horizontal="left" vertical="center" indent="1"/>
    </xf>
    <xf numFmtId="0" fontId="49" fillId="6" borderId="4" xfId="0" applyFont="1" applyFill="1" applyBorder="1" applyAlignment="1" applyProtection="1">
      <alignment horizontal="left" vertical="center" indent="1"/>
    </xf>
    <xf numFmtId="0" fontId="10" fillId="2" borderId="3" xfId="0" applyFont="1" applyFill="1" applyBorder="1" applyAlignment="1" applyProtection="1">
      <alignment horizontal="center" vertical="center" readingOrder="1"/>
      <protection locked="0" hidden="1"/>
    </xf>
    <xf numFmtId="0" fontId="10" fillId="2" borderId="5" xfId="0" applyFont="1" applyFill="1" applyBorder="1" applyAlignment="1" applyProtection="1">
      <alignment horizontal="center" vertical="center" readingOrder="1"/>
      <protection locked="0" hidden="1"/>
    </xf>
    <xf numFmtId="0" fontId="10" fillId="2" borderId="4" xfId="0" applyFont="1" applyFill="1" applyBorder="1" applyAlignment="1" applyProtection="1">
      <alignment horizontal="center" vertical="center" readingOrder="1"/>
      <protection locked="0" hidden="1"/>
    </xf>
    <xf numFmtId="0" fontId="31" fillId="4" borderId="3" xfId="0" applyFont="1" applyFill="1" applyBorder="1" applyAlignment="1" applyProtection="1">
      <alignment horizontal="center" vertical="center"/>
    </xf>
    <xf numFmtId="0" fontId="31" fillId="4" borderId="5" xfId="0" applyFont="1" applyFill="1" applyBorder="1" applyAlignment="1" applyProtection="1">
      <alignment horizontal="center" vertical="center"/>
    </xf>
    <xf numFmtId="0" fontId="31" fillId="4" borderId="4" xfId="0" applyFont="1" applyFill="1" applyBorder="1" applyAlignment="1" applyProtection="1">
      <alignment horizontal="center" vertical="center"/>
    </xf>
    <xf numFmtId="0" fontId="9" fillId="2" borderId="3" xfId="0" applyFont="1" applyFill="1" applyBorder="1" applyAlignment="1" applyProtection="1">
      <alignment horizontal="center" vertical="center"/>
      <protection locked="0" hidden="1"/>
    </xf>
    <xf numFmtId="0" fontId="9" fillId="2" borderId="5" xfId="0" applyFont="1" applyFill="1" applyBorder="1" applyAlignment="1" applyProtection="1">
      <alignment horizontal="center" vertical="center"/>
      <protection locked="0" hidden="1"/>
    </xf>
    <xf numFmtId="0" fontId="9" fillId="2" borderId="4" xfId="0" applyFont="1" applyFill="1" applyBorder="1" applyAlignment="1" applyProtection="1">
      <alignment horizontal="center" vertical="center"/>
      <protection locked="0" hidden="1"/>
    </xf>
    <xf numFmtId="0" fontId="10" fillId="4" borderId="3" xfId="0" applyFont="1" applyFill="1" applyBorder="1" applyAlignment="1" applyProtection="1">
      <alignment horizontal="center" vertical="center" wrapText="1"/>
    </xf>
    <xf numFmtId="0" fontId="10" fillId="4" borderId="5" xfId="0" applyFont="1" applyFill="1" applyBorder="1" applyAlignment="1" applyProtection="1">
      <alignment horizontal="center" vertical="center" wrapText="1"/>
    </xf>
    <xf numFmtId="0" fontId="10" fillId="4" borderId="4" xfId="0" applyFont="1" applyFill="1" applyBorder="1" applyAlignment="1" applyProtection="1">
      <alignment horizontal="center" vertical="center" wrapText="1"/>
    </xf>
    <xf numFmtId="0" fontId="10" fillId="2" borderId="3" xfId="0" applyFont="1" applyFill="1" applyBorder="1" applyAlignment="1" applyProtection="1">
      <alignment horizontal="center" vertical="center" readingOrder="1"/>
    </xf>
    <xf numFmtId="0" fontId="10" fillId="2" borderId="5" xfId="0" applyFont="1" applyFill="1" applyBorder="1" applyAlignment="1" applyProtection="1">
      <alignment horizontal="center" vertical="center" readingOrder="1"/>
    </xf>
    <xf numFmtId="0" fontId="10" fillId="2" borderId="4" xfId="0" applyFont="1" applyFill="1" applyBorder="1" applyAlignment="1" applyProtection="1">
      <alignment horizontal="center" vertical="center" readingOrder="1"/>
    </xf>
    <xf numFmtId="0" fontId="1" fillId="2" borderId="3" xfId="0" applyFont="1" applyFill="1" applyBorder="1" applyAlignment="1" applyProtection="1">
      <alignment horizontal="center"/>
    </xf>
    <xf numFmtId="0" fontId="1" fillId="2" borderId="5" xfId="0" applyFont="1" applyFill="1" applyBorder="1" applyAlignment="1" applyProtection="1">
      <alignment horizontal="center"/>
    </xf>
    <xf numFmtId="0" fontId="1" fillId="2" borderId="4" xfId="0" applyFont="1" applyFill="1" applyBorder="1" applyAlignment="1" applyProtection="1">
      <alignment horizontal="center"/>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10" fillId="4" borderId="3"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9" fillId="2" borderId="3" xfId="0" applyFont="1" applyFill="1" applyBorder="1" applyAlignment="1" applyProtection="1">
      <alignment horizontal="center" vertical="center"/>
    </xf>
    <xf numFmtId="0" fontId="9" fillId="2" borderId="5" xfId="0"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54" fillId="4" borderId="5" xfId="0" applyFont="1" applyFill="1" applyBorder="1" applyAlignment="1" applyProtection="1">
      <alignment horizontal="center" vertical="center" wrapText="1" readingOrder="1"/>
    </xf>
    <xf numFmtId="0" fontId="49" fillId="11" borderId="3" xfId="0" applyFont="1" applyFill="1" applyBorder="1" applyAlignment="1" applyProtection="1">
      <alignment horizontal="left"/>
    </xf>
    <xf numFmtId="0" fontId="49" fillId="11" borderId="5" xfId="0" applyFont="1" applyFill="1" applyBorder="1" applyAlignment="1" applyProtection="1">
      <alignment horizontal="left"/>
    </xf>
    <xf numFmtId="0" fontId="49" fillId="10" borderId="19" xfId="0" applyFont="1" applyFill="1" applyBorder="1" applyAlignment="1" applyProtection="1">
      <alignment horizontal="left" vertical="center"/>
    </xf>
    <xf numFmtId="0" fontId="49" fillId="10" borderId="14" xfId="0" applyFont="1" applyFill="1" applyBorder="1" applyAlignment="1" applyProtection="1">
      <alignment horizontal="left" vertical="center"/>
    </xf>
    <xf numFmtId="0" fontId="49" fillId="11" borderId="19" xfId="0" applyFont="1" applyFill="1" applyBorder="1" applyAlignment="1" applyProtection="1">
      <alignment horizontal="left" vertical="center"/>
    </xf>
    <xf numFmtId="0" fontId="49" fillId="11" borderId="14" xfId="0" applyFont="1" applyFill="1" applyBorder="1" applyAlignment="1" applyProtection="1">
      <alignment horizontal="left" vertical="center"/>
    </xf>
    <xf numFmtId="0" fontId="55" fillId="4" borderId="4" xfId="0" applyFont="1" applyFill="1" applyBorder="1" applyAlignment="1" applyProtection="1">
      <alignment horizontal="center" vertical="center" wrapText="1"/>
    </xf>
    <xf numFmtId="0" fontId="52" fillId="4" borderId="15" xfId="0" applyFont="1" applyFill="1" applyBorder="1" applyAlignment="1" applyProtection="1">
      <alignment horizontal="center" vertical="center" wrapText="1"/>
    </xf>
    <xf numFmtId="0" fontId="52" fillId="4" borderId="19" xfId="0" applyFont="1" applyFill="1" applyBorder="1" applyAlignment="1" applyProtection="1">
      <alignment horizontal="center" vertical="center" wrapText="1"/>
    </xf>
    <xf numFmtId="0" fontId="1" fillId="2" borderId="22" xfId="0" applyFont="1" applyFill="1" applyBorder="1" applyAlignment="1" applyProtection="1"/>
    <xf numFmtId="0" fontId="0" fillId="0" borderId="0" xfId="0" applyBorder="1" applyAlignment="1" applyProtection="1"/>
    <xf numFmtId="0" fontId="51" fillId="12" borderId="3" xfId="0" applyFont="1" applyFill="1" applyBorder="1" applyAlignment="1" applyProtection="1">
      <alignment horizontal="center" vertical="center"/>
      <protection locked="0" hidden="1"/>
    </xf>
    <xf numFmtId="0" fontId="51" fillId="12" borderId="5" xfId="0" applyFont="1" applyFill="1" applyBorder="1" applyAlignment="1" applyProtection="1">
      <alignment horizontal="center" vertical="center"/>
      <protection locked="0" hidden="1"/>
    </xf>
    <xf numFmtId="0" fontId="51" fillId="12" borderId="4" xfId="0" applyFont="1" applyFill="1" applyBorder="1" applyAlignment="1" applyProtection="1">
      <alignment horizontal="center" vertical="center"/>
      <protection locked="0" hidden="1"/>
    </xf>
    <xf numFmtId="0" fontId="55" fillId="4" borderId="3" xfId="0" applyFont="1" applyFill="1" applyBorder="1" applyAlignment="1" applyProtection="1">
      <alignment horizontal="left" vertical="center" wrapText="1" indent="1"/>
    </xf>
    <xf numFmtId="0" fontId="55" fillId="4" borderId="5" xfId="0" applyFont="1" applyFill="1" applyBorder="1" applyAlignment="1" applyProtection="1">
      <alignment horizontal="left" vertical="center" wrapText="1" indent="1"/>
    </xf>
    <xf numFmtId="0" fontId="55" fillId="4" borderId="4" xfId="0" applyFont="1" applyFill="1" applyBorder="1" applyAlignment="1" applyProtection="1">
      <alignment horizontal="left" vertical="center" wrapText="1" indent="1"/>
    </xf>
    <xf numFmtId="0" fontId="52" fillId="4" borderId="3" xfId="0" applyFont="1" applyFill="1" applyBorder="1" applyAlignment="1" applyProtection="1">
      <alignment horizontal="left" vertical="center" wrapText="1"/>
      <protection locked="0" hidden="1"/>
    </xf>
    <xf numFmtId="0" fontId="52" fillId="4" borderId="5" xfId="0" applyFont="1" applyFill="1" applyBorder="1" applyAlignment="1" applyProtection="1">
      <alignment horizontal="left" vertical="center" wrapText="1"/>
      <protection locked="0" hidden="1"/>
    </xf>
    <xf numFmtId="0" fontId="52" fillId="4" borderId="4" xfId="0" applyFont="1" applyFill="1" applyBorder="1" applyAlignment="1" applyProtection="1">
      <alignment horizontal="left" vertical="center" wrapText="1"/>
      <protection locked="0" hidden="1"/>
    </xf>
    <xf numFmtId="0" fontId="49" fillId="11" borderId="3" xfId="0" applyFont="1" applyFill="1" applyBorder="1" applyAlignment="1" applyProtection="1">
      <alignment horizontal="left" vertical="center"/>
    </xf>
    <xf numFmtId="0" fontId="55" fillId="4" borderId="18" xfId="0" applyFont="1" applyFill="1" applyBorder="1" applyAlignment="1" applyProtection="1">
      <alignment horizontal="center" vertical="center" wrapText="1"/>
    </xf>
    <xf numFmtId="0" fontId="55" fillId="4" borderId="1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4" borderId="5" xfId="0" applyFont="1" applyFill="1" applyBorder="1" applyAlignment="1" applyProtection="1">
      <alignment horizontal="center" vertical="center" wrapText="1"/>
    </xf>
    <xf numFmtId="0" fontId="1" fillId="4" borderId="4" xfId="0" applyFont="1" applyFill="1" applyBorder="1" applyAlignment="1" applyProtection="1">
      <alignment horizontal="center" vertical="center" wrapText="1"/>
    </xf>
    <xf numFmtId="0" fontId="51" fillId="12" borderId="3" xfId="0" applyFont="1" applyFill="1" applyBorder="1" applyAlignment="1" applyProtection="1">
      <alignment horizontal="left" vertical="center" indent="1"/>
      <protection locked="0" hidden="1"/>
    </xf>
    <xf numFmtId="0" fontId="51" fillId="12" borderId="5" xfId="0" applyFont="1" applyFill="1" applyBorder="1" applyAlignment="1" applyProtection="1">
      <alignment horizontal="left" vertical="center" indent="1"/>
      <protection locked="0" hidden="1"/>
    </xf>
    <xf numFmtId="0" fontId="51" fillId="12" borderId="4" xfId="0" applyFont="1" applyFill="1" applyBorder="1" applyAlignment="1" applyProtection="1">
      <alignment horizontal="left" vertical="center" indent="1"/>
      <protection locked="0" hidden="1"/>
    </xf>
    <xf numFmtId="0" fontId="33" fillId="6" borderId="2" xfId="0" applyFont="1" applyFill="1" applyBorder="1" applyAlignment="1" applyProtection="1">
      <alignment horizontal="center" vertical="center"/>
      <protection hidden="1"/>
    </xf>
    <xf numFmtId="0" fontId="34" fillId="0" borderId="2" xfId="0" applyFont="1" applyFill="1" applyBorder="1" applyAlignment="1" applyProtection="1">
      <alignment horizontal="center" vertical="center" wrapText="1"/>
      <protection hidden="1"/>
    </xf>
    <xf numFmtId="0" fontId="10" fillId="4" borderId="3" xfId="0" applyFont="1" applyFill="1" applyBorder="1" applyAlignment="1" applyProtection="1">
      <alignment horizontal="left" vertical="center" wrapText="1" indent="1"/>
      <protection hidden="1"/>
    </xf>
    <xf numFmtId="0" fontId="10" fillId="4" borderId="5" xfId="0" applyFont="1" applyFill="1" applyBorder="1" applyAlignment="1" applyProtection="1">
      <alignment horizontal="left" vertical="center" wrapText="1" indent="1"/>
      <protection hidden="1"/>
    </xf>
    <xf numFmtId="0" fontId="10" fillId="4" borderId="19" xfId="0" applyFont="1" applyFill="1" applyBorder="1" applyAlignment="1" applyProtection="1">
      <alignment horizontal="center" vertical="center" wrapText="1"/>
      <protection hidden="1"/>
    </xf>
    <xf numFmtId="0" fontId="10" fillId="4" borderId="20" xfId="0" applyFont="1" applyFill="1" applyBorder="1" applyAlignment="1" applyProtection="1">
      <alignment horizontal="center" vertical="center" wrapText="1"/>
      <protection hidden="1"/>
    </xf>
    <xf numFmtId="0" fontId="10" fillId="4" borderId="4" xfId="0" applyFont="1" applyFill="1" applyBorder="1" applyAlignment="1" applyProtection="1">
      <alignment horizontal="left" vertical="center" wrapText="1" indent="1"/>
      <protection hidden="1"/>
    </xf>
    <xf numFmtId="0" fontId="10" fillId="4" borderId="2"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left" vertical="center" wrapText="1" indent="1"/>
      <protection hidden="1"/>
    </xf>
    <xf numFmtId="0" fontId="9" fillId="2" borderId="5" xfId="0" applyFont="1" applyFill="1" applyBorder="1" applyAlignment="1" applyProtection="1">
      <alignment horizontal="left" vertical="center" wrapText="1" indent="1"/>
      <protection hidden="1"/>
    </xf>
    <xf numFmtId="0" fontId="9" fillId="2" borderId="3"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left" vertical="center" wrapText="1" indent="1"/>
      <protection hidden="1"/>
    </xf>
    <xf numFmtId="0" fontId="10" fillId="2" borderId="2" xfId="0" applyFont="1" applyFill="1" applyBorder="1" applyAlignment="1" applyProtection="1">
      <alignment horizontal="left" vertical="center" wrapText="1" indent="1"/>
      <protection hidden="1"/>
    </xf>
    <xf numFmtId="0" fontId="49" fillId="12" borderId="3" xfId="0" applyFont="1" applyFill="1" applyBorder="1" applyAlignment="1" applyProtection="1">
      <alignment horizontal="left" vertical="center" indent="1"/>
      <protection hidden="1"/>
    </xf>
    <xf numFmtId="0" fontId="49" fillId="12" borderId="5" xfId="0" applyFont="1" applyFill="1" applyBorder="1" applyAlignment="1" applyProtection="1">
      <alignment horizontal="left" vertical="center" indent="1"/>
      <protection hidden="1"/>
    </xf>
    <xf numFmtId="0" fontId="49" fillId="12" borderId="4" xfId="0" applyFont="1" applyFill="1" applyBorder="1" applyAlignment="1" applyProtection="1">
      <alignment horizontal="left" vertical="center" indent="1"/>
      <protection hidden="1"/>
    </xf>
    <xf numFmtId="0" fontId="1" fillId="4" borderId="3" xfId="0" applyFont="1" applyFill="1" applyBorder="1" applyAlignment="1" applyProtection="1">
      <alignment horizontal="left" vertical="center" indent="1"/>
      <protection hidden="1"/>
    </xf>
    <xf numFmtId="0" fontId="1" fillId="4" borderId="4" xfId="0" applyFont="1" applyFill="1" applyBorder="1" applyAlignment="1" applyProtection="1">
      <alignment horizontal="left" vertical="center" indent="1"/>
      <protection hidden="1"/>
    </xf>
    <xf numFmtId="0" fontId="1" fillId="4" borderId="3" xfId="0" applyFont="1" applyFill="1" applyBorder="1" applyAlignment="1" applyProtection="1">
      <alignment horizontal="left" indent="1"/>
      <protection hidden="1"/>
    </xf>
    <xf numFmtId="0" fontId="1" fillId="4" borderId="4" xfId="0" applyFont="1" applyFill="1" applyBorder="1" applyAlignment="1" applyProtection="1">
      <alignment horizontal="left" indent="1"/>
      <protection hidden="1"/>
    </xf>
    <xf numFmtId="0" fontId="49" fillId="5" borderId="3" xfId="0" applyFont="1" applyFill="1" applyBorder="1" applyAlignment="1" applyProtection="1">
      <alignment horizontal="left" indent="1"/>
      <protection hidden="1"/>
    </xf>
    <xf numFmtId="0" fontId="49" fillId="5" borderId="5" xfId="0" applyFont="1" applyFill="1" applyBorder="1" applyAlignment="1" applyProtection="1">
      <alignment horizontal="left" indent="1"/>
      <protection hidden="1"/>
    </xf>
    <xf numFmtId="0" fontId="49" fillId="5" borderId="4" xfId="0" applyFont="1" applyFill="1" applyBorder="1" applyAlignment="1" applyProtection="1">
      <alignment horizontal="left" indent="1"/>
      <protection hidden="1"/>
    </xf>
    <xf numFmtId="0" fontId="49" fillId="10" borderId="3" xfId="0" applyFont="1" applyFill="1" applyBorder="1" applyAlignment="1" applyProtection="1">
      <alignment horizontal="left" vertical="center" indent="1"/>
      <protection hidden="1"/>
    </xf>
    <xf numFmtId="0" fontId="49" fillId="10" borderId="5" xfId="0" applyFont="1" applyFill="1" applyBorder="1" applyAlignment="1" applyProtection="1">
      <alignment horizontal="left" vertical="center" indent="1"/>
      <protection hidden="1"/>
    </xf>
    <xf numFmtId="0" fontId="49" fillId="10" borderId="4" xfId="0" applyFont="1" applyFill="1" applyBorder="1" applyAlignment="1" applyProtection="1">
      <alignment horizontal="left" vertical="center" indent="1"/>
      <protection hidden="1"/>
    </xf>
    <xf numFmtId="0" fontId="51" fillId="10" borderId="3" xfId="0" applyFont="1" applyFill="1" applyBorder="1" applyAlignment="1" applyProtection="1">
      <alignment horizontal="left" vertical="center" indent="1"/>
      <protection hidden="1"/>
    </xf>
    <xf numFmtId="0" fontId="51" fillId="10" borderId="5" xfId="0" applyFont="1" applyFill="1" applyBorder="1" applyAlignment="1" applyProtection="1">
      <alignment horizontal="left" vertical="center" indent="1"/>
      <protection hidden="1"/>
    </xf>
    <xf numFmtId="0" fontId="51" fillId="10" borderId="4" xfId="0" applyFont="1" applyFill="1" applyBorder="1" applyAlignment="1" applyProtection="1">
      <alignment horizontal="left" vertical="center" indent="1"/>
      <protection hidden="1"/>
    </xf>
    <xf numFmtId="0" fontId="49" fillId="5" borderId="3" xfId="0" applyFont="1" applyFill="1" applyBorder="1" applyAlignment="1" applyProtection="1">
      <alignment horizontal="center" vertical="center"/>
      <protection hidden="1"/>
    </xf>
    <xf numFmtId="0" fontId="49" fillId="5" borderId="4" xfId="0" applyFont="1" applyFill="1" applyBorder="1" applyAlignment="1" applyProtection="1">
      <alignment horizontal="center" vertical="center"/>
      <protection hidden="1"/>
    </xf>
    <xf numFmtId="0" fontId="49" fillId="5" borderId="3" xfId="0" applyFont="1" applyFill="1" applyBorder="1" applyAlignment="1" applyProtection="1">
      <alignment horizontal="left" vertical="center" indent="1"/>
      <protection hidden="1"/>
    </xf>
    <xf numFmtId="0" fontId="49" fillId="5" borderId="5" xfId="0" applyFont="1" applyFill="1" applyBorder="1" applyAlignment="1" applyProtection="1">
      <alignment horizontal="left" vertical="center" indent="1"/>
      <protection hidden="1"/>
    </xf>
    <xf numFmtId="0" fontId="49" fillId="5" borderId="4" xfId="0" applyFont="1" applyFill="1" applyBorder="1" applyAlignment="1" applyProtection="1">
      <alignment horizontal="left" vertical="center" indent="1"/>
      <protection hidden="1"/>
    </xf>
    <xf numFmtId="164" fontId="9" fillId="2" borderId="18" xfId="0" applyNumberFormat="1" applyFont="1" applyFill="1" applyBorder="1" applyAlignment="1" applyProtection="1">
      <alignment horizontal="center" vertical="center"/>
      <protection locked="0"/>
    </xf>
    <xf numFmtId="164" fontId="9" fillId="2" borderId="10" xfId="0" applyNumberFormat="1" applyFont="1" applyFill="1" applyBorder="1" applyAlignment="1" applyProtection="1">
      <alignment horizontal="center" vertical="center"/>
      <protection locked="0"/>
    </xf>
    <xf numFmtId="0" fontId="10" fillId="2" borderId="15" xfId="0" applyFont="1" applyFill="1" applyBorder="1" applyAlignment="1" applyProtection="1">
      <alignment horizontal="center" vertical="center"/>
      <protection locked="0"/>
    </xf>
    <xf numFmtId="0" fontId="10" fillId="2" borderId="17" xfId="0" applyFont="1" applyFill="1" applyBorder="1" applyAlignment="1" applyProtection="1">
      <alignment horizontal="center" vertical="center"/>
      <protection locked="0"/>
    </xf>
    <xf numFmtId="0" fontId="10" fillId="2" borderId="16" xfId="0" applyFont="1" applyFill="1" applyBorder="1" applyAlignment="1" applyProtection="1">
      <alignment horizontal="center" vertical="center"/>
      <protection locked="0"/>
    </xf>
    <xf numFmtId="0" fontId="10" fillId="2" borderId="19" xfId="0"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10" fillId="2" borderId="20" xfId="0" applyFont="1" applyFill="1" applyBorder="1" applyAlignment="1" applyProtection="1">
      <alignment horizontal="center" vertical="center"/>
      <protection locked="0"/>
    </xf>
    <xf numFmtId="0" fontId="10" fillId="2" borderId="38" xfId="0" applyFont="1" applyFill="1" applyBorder="1" applyAlignment="1" applyProtection="1">
      <alignment horizontal="left" indent="1"/>
      <protection locked="0"/>
    </xf>
    <xf numFmtId="1" fontId="9" fillId="2" borderId="18" xfId="0" applyNumberFormat="1" applyFont="1" applyFill="1" applyBorder="1" applyAlignment="1" applyProtection="1">
      <alignment horizontal="center" vertical="center"/>
      <protection locked="0"/>
    </xf>
    <xf numFmtId="1" fontId="9" fillId="2" borderId="10" xfId="0" applyNumberFormat="1" applyFont="1" applyFill="1" applyBorder="1" applyAlignment="1" applyProtection="1">
      <alignment horizontal="center" vertical="center"/>
      <protection locked="0"/>
    </xf>
    <xf numFmtId="165" fontId="10" fillId="2" borderId="18" xfId="0" applyNumberFormat="1" applyFont="1" applyFill="1" applyBorder="1" applyAlignment="1" applyProtection="1">
      <alignment horizontal="center" vertical="center"/>
      <protection locked="0"/>
    </xf>
    <xf numFmtId="165" fontId="10" fillId="2" borderId="10" xfId="0" applyNumberFormat="1" applyFont="1" applyFill="1" applyBorder="1" applyAlignment="1" applyProtection="1">
      <alignment horizontal="center" vertical="center"/>
      <protection locked="0"/>
    </xf>
    <xf numFmtId="165" fontId="10" fillId="2" borderId="15" xfId="0" applyNumberFormat="1" applyFont="1" applyFill="1" applyBorder="1" applyAlignment="1" applyProtection="1">
      <alignment horizontal="center" vertical="center"/>
      <protection locked="0"/>
    </xf>
    <xf numFmtId="165" fontId="10" fillId="2" borderId="16" xfId="0" applyNumberFormat="1" applyFont="1" applyFill="1" applyBorder="1" applyAlignment="1" applyProtection="1">
      <alignment horizontal="center" vertical="center"/>
      <protection locked="0"/>
    </xf>
    <xf numFmtId="165" fontId="10" fillId="2" borderId="19" xfId="0" applyNumberFormat="1" applyFont="1" applyFill="1" applyBorder="1" applyAlignment="1" applyProtection="1">
      <alignment horizontal="center" vertical="center"/>
      <protection locked="0"/>
    </xf>
    <xf numFmtId="165" fontId="10" fillId="2" borderId="20" xfId="0" applyNumberFormat="1" applyFont="1" applyFill="1" applyBorder="1" applyAlignment="1" applyProtection="1">
      <alignment horizontal="center" vertical="center"/>
      <protection locked="0"/>
    </xf>
    <xf numFmtId="14" fontId="9" fillId="2" borderId="18" xfId="0" applyNumberFormat="1" applyFont="1" applyFill="1" applyBorder="1" applyAlignment="1" applyProtection="1">
      <alignment horizontal="center" vertical="center"/>
      <protection locked="0"/>
    </xf>
    <xf numFmtId="14" fontId="9" fillId="2" borderId="10" xfId="0" applyNumberFormat="1" applyFont="1" applyFill="1" applyBorder="1" applyAlignment="1" applyProtection="1">
      <alignment horizontal="center" vertical="center"/>
      <protection locked="0"/>
    </xf>
    <xf numFmtId="0" fontId="9" fillId="2" borderId="0" xfId="0" applyFont="1" applyFill="1" applyBorder="1" applyAlignment="1" applyProtection="1">
      <alignment horizontal="center" vertical="center" wrapText="1"/>
      <protection locked="0"/>
    </xf>
    <xf numFmtId="164" fontId="9" fillId="2" borderId="0" xfId="0" applyNumberFormat="1" applyFont="1" applyFill="1" applyBorder="1" applyAlignment="1" applyProtection="1">
      <alignment horizontal="center"/>
      <protection locked="0"/>
    </xf>
    <xf numFmtId="0" fontId="10" fillId="4" borderId="3" xfId="0" applyFont="1" applyFill="1" applyBorder="1" applyAlignment="1" applyProtection="1">
      <alignment horizontal="left" vertical="center" wrapText="1" indent="1"/>
      <protection locked="0"/>
    </xf>
    <xf numFmtId="0" fontId="10" fillId="4" borderId="5" xfId="0" applyFont="1" applyFill="1" applyBorder="1" applyAlignment="1" applyProtection="1">
      <alignment horizontal="left" vertical="center" wrapText="1" indent="1"/>
      <protection locked="0"/>
    </xf>
    <xf numFmtId="0" fontId="10" fillId="4" borderId="4" xfId="0" applyFont="1" applyFill="1" applyBorder="1" applyAlignment="1" applyProtection="1">
      <alignment horizontal="left" vertical="center" wrapText="1" indent="1"/>
      <protection locked="0"/>
    </xf>
    <xf numFmtId="0" fontId="16" fillId="6" borderId="3" xfId="0" applyFont="1" applyFill="1" applyBorder="1" applyAlignment="1" applyProtection="1">
      <alignment horizontal="left" vertical="center" wrapText="1" indent="1"/>
      <protection locked="0"/>
    </xf>
    <xf numFmtId="0" fontId="16" fillId="6" borderId="5" xfId="0" applyFont="1" applyFill="1" applyBorder="1" applyAlignment="1" applyProtection="1">
      <alignment horizontal="left" vertical="center" wrapText="1" indent="1"/>
      <protection locked="0"/>
    </xf>
    <xf numFmtId="0" fontId="16" fillId="6" borderId="4" xfId="0" applyFont="1" applyFill="1" applyBorder="1" applyAlignment="1" applyProtection="1">
      <alignment horizontal="left" vertical="center" wrapText="1" indent="1"/>
      <protection locked="0"/>
    </xf>
    <xf numFmtId="164" fontId="9" fillId="2" borderId="15" xfId="0" applyNumberFormat="1" applyFont="1" applyFill="1" applyBorder="1" applyAlignment="1" applyProtection="1">
      <alignment horizontal="center" vertical="center"/>
      <protection locked="0"/>
    </xf>
    <xf numFmtId="164" fontId="9" fillId="2" borderId="16" xfId="0" applyNumberFormat="1" applyFont="1" applyFill="1" applyBorder="1" applyAlignment="1" applyProtection="1">
      <alignment horizontal="center" vertical="center"/>
      <protection locked="0"/>
    </xf>
    <xf numFmtId="164" fontId="9" fillId="2" borderId="19" xfId="0" applyNumberFormat="1" applyFont="1" applyFill="1" applyBorder="1" applyAlignment="1" applyProtection="1">
      <alignment horizontal="center" vertical="center"/>
      <protection locked="0"/>
    </xf>
    <xf numFmtId="164" fontId="9" fillId="2" borderId="20" xfId="0" applyNumberFormat="1" applyFont="1" applyFill="1" applyBorder="1" applyAlignment="1" applyProtection="1">
      <alignment horizontal="center" vertical="center"/>
      <protection locked="0"/>
    </xf>
    <xf numFmtId="0" fontId="17" fillId="2" borderId="0"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indent="1"/>
      <protection locked="0"/>
    </xf>
    <xf numFmtId="0" fontId="10" fillId="2" borderId="5" xfId="0" applyFont="1" applyFill="1" applyBorder="1" applyAlignment="1" applyProtection="1">
      <alignment horizontal="left" indent="1"/>
      <protection locked="0"/>
    </xf>
    <xf numFmtId="0" fontId="10" fillId="2" borderId="4" xfId="0" applyFont="1" applyFill="1" applyBorder="1" applyAlignment="1" applyProtection="1">
      <alignment horizontal="left" indent="1"/>
      <protection locked="0"/>
    </xf>
    <xf numFmtId="165" fontId="10" fillId="2" borderId="3" xfId="0" applyNumberFormat="1" applyFont="1" applyFill="1" applyBorder="1" applyAlignment="1" applyProtection="1">
      <alignment horizontal="left" vertical="center" indent="1"/>
      <protection locked="0"/>
    </xf>
    <xf numFmtId="165" fontId="10" fillId="2" borderId="5" xfId="0" applyNumberFormat="1" applyFont="1" applyFill="1" applyBorder="1" applyAlignment="1" applyProtection="1">
      <alignment horizontal="left" vertical="center" indent="1"/>
      <protection locked="0"/>
    </xf>
    <xf numFmtId="165" fontId="10" fillId="2" borderId="4" xfId="0" applyNumberFormat="1" applyFont="1" applyFill="1" applyBorder="1" applyAlignment="1" applyProtection="1">
      <alignment horizontal="left" vertical="center" indent="1"/>
      <protection locked="0"/>
    </xf>
    <xf numFmtId="164" fontId="9" fillId="2" borderId="2" xfId="0" applyNumberFormat="1"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wrapText="1"/>
      <protection locked="0"/>
    </xf>
    <xf numFmtId="164" fontId="9" fillId="2" borderId="3" xfId="0" applyNumberFormat="1" applyFont="1" applyFill="1" applyBorder="1" applyAlignment="1" applyProtection="1">
      <alignment horizontal="center" vertical="center" wrapText="1"/>
      <protection locked="0"/>
    </xf>
    <xf numFmtId="164" fontId="9" fillId="2" borderId="4" xfId="0" applyNumberFormat="1" applyFont="1" applyFill="1" applyBorder="1" applyAlignment="1" applyProtection="1">
      <alignment horizontal="center" vertical="center" wrapText="1"/>
      <protection locked="0"/>
    </xf>
    <xf numFmtId="164" fontId="9" fillId="2" borderId="38" xfId="0" applyNumberFormat="1" applyFont="1" applyFill="1" applyBorder="1" applyAlignment="1" applyProtection="1">
      <alignment horizontal="center"/>
      <protection locked="0"/>
    </xf>
    <xf numFmtId="164" fontId="9" fillId="2" borderId="3" xfId="0" applyNumberFormat="1" applyFont="1" applyFill="1" applyBorder="1" applyAlignment="1" applyProtection="1">
      <alignment horizontal="center" vertical="center"/>
      <protection locked="0"/>
    </xf>
    <xf numFmtId="164" fontId="9" fillId="2" borderId="4" xfId="0" applyNumberFormat="1" applyFont="1" applyFill="1" applyBorder="1" applyAlignment="1" applyProtection="1">
      <alignment horizontal="center" vertical="center"/>
      <protection locked="0"/>
    </xf>
    <xf numFmtId="0" fontId="16" fillId="6" borderId="3" xfId="0" applyFont="1" applyFill="1" applyBorder="1" applyAlignment="1" applyProtection="1">
      <alignment horizontal="left" vertical="center" indent="1"/>
      <protection locked="0"/>
    </xf>
    <xf numFmtId="0" fontId="16" fillId="6" borderId="5" xfId="0" applyFont="1" applyFill="1" applyBorder="1" applyAlignment="1" applyProtection="1">
      <alignment horizontal="left" vertical="center" indent="1"/>
      <protection locked="0"/>
    </xf>
    <xf numFmtId="0" fontId="16" fillId="6" borderId="4" xfId="0" applyFont="1" applyFill="1" applyBorder="1" applyAlignment="1" applyProtection="1">
      <alignment horizontal="left" vertical="center" indent="1"/>
      <protection locked="0"/>
    </xf>
    <xf numFmtId="0" fontId="10" fillId="2" borderId="3" xfId="0" applyFont="1" applyFill="1" applyBorder="1" applyAlignment="1" applyProtection="1">
      <alignment horizontal="center"/>
      <protection locked="0"/>
    </xf>
    <xf numFmtId="0" fontId="10" fillId="2" borderId="5"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45" xfId="0" applyFont="1" applyFill="1" applyBorder="1" applyAlignment="1" applyProtection="1">
      <alignment horizontal="center"/>
      <protection locked="0"/>
    </xf>
    <xf numFmtId="0" fontId="10" fillId="2" borderId="46" xfId="0" applyFont="1" applyFill="1" applyBorder="1" applyAlignment="1" applyProtection="1">
      <alignment horizontal="center"/>
      <protection locked="0"/>
    </xf>
    <xf numFmtId="0" fontId="10" fillId="4" borderId="3" xfId="0" applyFont="1" applyFill="1" applyBorder="1" applyAlignment="1" applyProtection="1">
      <alignment horizontal="center" vertical="center" wrapText="1"/>
      <protection locked="0"/>
    </xf>
    <xf numFmtId="0" fontId="10" fillId="4" borderId="5"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164" fontId="9" fillId="2" borderId="3" xfId="0" applyNumberFormat="1" applyFont="1" applyFill="1" applyBorder="1" applyAlignment="1" applyProtection="1">
      <alignment horizontal="center"/>
      <protection locked="0"/>
    </xf>
    <xf numFmtId="164" fontId="9" fillId="2" borderId="4" xfId="0" applyNumberFormat="1" applyFont="1" applyFill="1" applyBorder="1" applyAlignment="1" applyProtection="1">
      <alignment horizontal="center"/>
      <protection locked="0"/>
    </xf>
    <xf numFmtId="0" fontId="16" fillId="6" borderId="3" xfId="0" applyFont="1" applyFill="1" applyBorder="1" applyAlignment="1" applyProtection="1">
      <alignment horizontal="center" vertical="center"/>
      <protection locked="0"/>
    </xf>
    <xf numFmtId="0" fontId="16" fillId="6" borderId="4" xfId="0" applyFont="1" applyFill="1" applyBorder="1" applyAlignment="1" applyProtection="1">
      <alignment horizontal="center" vertical="center"/>
      <protection locked="0"/>
    </xf>
    <xf numFmtId="166" fontId="25" fillId="2" borderId="0" xfId="0" applyNumberFormat="1" applyFont="1" applyFill="1" applyBorder="1" applyAlignment="1" applyProtection="1">
      <alignment horizontal="center"/>
      <protection locked="0"/>
    </xf>
    <xf numFmtId="0" fontId="16" fillId="6" borderId="3" xfId="0" applyFont="1" applyFill="1" applyBorder="1" applyAlignment="1" applyProtection="1">
      <alignment horizontal="left" wrapText="1" indent="1"/>
      <protection locked="0"/>
    </xf>
    <xf numFmtId="0" fontId="16" fillId="6" borderId="5" xfId="0" applyFont="1" applyFill="1" applyBorder="1" applyAlignment="1" applyProtection="1">
      <alignment horizontal="left" wrapText="1" indent="1"/>
      <protection locked="0"/>
    </xf>
    <xf numFmtId="0" fontId="16" fillId="6" borderId="4" xfId="0" applyFont="1" applyFill="1" applyBorder="1" applyAlignment="1" applyProtection="1">
      <alignment horizontal="left" wrapText="1" indent="1"/>
      <protection locked="0"/>
    </xf>
    <xf numFmtId="167" fontId="9" fillId="2" borderId="18" xfId="0" applyNumberFormat="1" applyFont="1" applyFill="1" applyBorder="1" applyAlignment="1" applyProtection="1">
      <alignment horizontal="center" vertical="center"/>
      <protection locked="0"/>
    </xf>
    <xf numFmtId="167" fontId="9" fillId="2" borderId="10" xfId="0" applyNumberFormat="1" applyFont="1" applyFill="1" applyBorder="1" applyAlignment="1" applyProtection="1">
      <alignment horizontal="center" vertical="center"/>
      <protection locked="0"/>
    </xf>
    <xf numFmtId="0" fontId="16" fillId="6" borderId="3" xfId="0" applyFont="1" applyFill="1" applyBorder="1" applyAlignment="1" applyProtection="1">
      <alignment horizontal="left" indent="1"/>
      <protection locked="0"/>
    </xf>
    <xf numFmtId="0" fontId="16" fillId="6" borderId="5" xfId="0" applyFont="1" applyFill="1" applyBorder="1" applyAlignment="1" applyProtection="1">
      <alignment horizontal="left" indent="1"/>
      <protection locked="0"/>
    </xf>
    <xf numFmtId="0" fontId="16" fillId="6" borderId="4" xfId="0" applyFont="1" applyFill="1" applyBorder="1" applyAlignment="1" applyProtection="1">
      <alignment horizontal="left" indent="1"/>
      <protection locked="0"/>
    </xf>
    <xf numFmtId="0" fontId="49" fillId="6" borderId="3" xfId="0" applyFont="1" applyFill="1" applyBorder="1" applyAlignment="1" applyProtection="1">
      <alignment horizontal="left" vertical="center" indent="1"/>
      <protection locked="0"/>
    </xf>
    <xf numFmtId="0" fontId="49" fillId="6" borderId="5" xfId="0" applyFont="1" applyFill="1" applyBorder="1" applyAlignment="1" applyProtection="1">
      <alignment horizontal="left" vertical="center" indent="1"/>
      <protection locked="0"/>
    </xf>
    <xf numFmtId="0" fontId="49" fillId="6" borderId="4" xfId="0" applyFont="1" applyFill="1" applyBorder="1" applyAlignment="1" applyProtection="1">
      <alignment horizontal="left" vertical="center" indent="1"/>
      <protection locked="0"/>
    </xf>
  </cellXfs>
  <cellStyles count="6">
    <cellStyle name="Currency" xfId="3" builtinId="4"/>
    <cellStyle name="Hyperlink" xfId="4" builtinId="8"/>
    <cellStyle name="Normal" xfId="0" builtinId="0"/>
    <cellStyle name="Normal 2" xfId="5" xr:uid="{00000000-0005-0000-0000-000003000000}"/>
    <cellStyle name="Normal 4" xfId="2" xr:uid="{00000000-0005-0000-0000-000004000000}"/>
    <cellStyle name="'OK'" xfId="1" xr:uid="{00000000-0005-0000-0000-000005000000}"/>
  </cellStyles>
  <dxfs count="13">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123825</xdr:rowOff>
    </xdr:from>
    <xdr:to>
      <xdr:col>4</xdr:col>
      <xdr:colOff>466725</xdr:colOff>
      <xdr:row>0</xdr:row>
      <xdr:rowOff>914400</xdr:rowOff>
    </xdr:to>
    <xdr:pic>
      <xdr:nvPicPr>
        <xdr:cNvPr id="3" name="Picture 2" descr="image001">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23825"/>
          <a:ext cx="190500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444499</xdr:colOff>
      <xdr:row>1</xdr:row>
      <xdr:rowOff>174624</xdr:rowOff>
    </xdr:from>
    <xdr:to>
      <xdr:col>3</xdr:col>
      <xdr:colOff>2076978</xdr:colOff>
      <xdr:row>5</xdr:row>
      <xdr:rowOff>126999</xdr:rowOff>
    </xdr:to>
    <xdr:pic>
      <xdr:nvPicPr>
        <xdr:cNvPr id="3" name="Picture 2" descr="image001">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874" y="285749"/>
          <a:ext cx="2616729"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190500</xdr:colOff>
      <xdr:row>1</xdr:row>
      <xdr:rowOff>174626</xdr:rowOff>
    </xdr:from>
    <xdr:to>
      <xdr:col>3</xdr:col>
      <xdr:colOff>1968500</xdr:colOff>
      <xdr:row>5</xdr:row>
      <xdr:rowOff>29592</xdr:rowOff>
    </xdr:to>
    <xdr:pic>
      <xdr:nvPicPr>
        <xdr:cNvPr id="3" name="Picture 2" descr="image001">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3250" y="365126"/>
          <a:ext cx="3190875" cy="10614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81643</xdr:colOff>
      <xdr:row>1</xdr:row>
      <xdr:rowOff>95250</xdr:rowOff>
    </xdr:from>
    <xdr:to>
      <xdr:col>3</xdr:col>
      <xdr:colOff>571500</xdr:colOff>
      <xdr:row>5</xdr:row>
      <xdr:rowOff>136180</xdr:rowOff>
    </xdr:to>
    <xdr:pic>
      <xdr:nvPicPr>
        <xdr:cNvPr id="3" name="Picture 2" descr="image00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258536"/>
          <a:ext cx="2585357" cy="1129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238125</xdr:colOff>
      <xdr:row>1</xdr:row>
      <xdr:rowOff>79375</xdr:rowOff>
    </xdr:from>
    <xdr:to>
      <xdr:col>4</xdr:col>
      <xdr:colOff>127000</xdr:colOff>
      <xdr:row>6</xdr:row>
      <xdr:rowOff>76417</xdr:rowOff>
    </xdr:to>
    <xdr:pic>
      <xdr:nvPicPr>
        <xdr:cNvPr id="3" name="Picture 2" descr="image00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500" y="285750"/>
          <a:ext cx="3190875" cy="139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111772</xdr:colOff>
      <xdr:row>122</xdr:row>
      <xdr:rowOff>21090</xdr:rowOff>
    </xdr:from>
    <xdr:to>
      <xdr:col>5</xdr:col>
      <xdr:colOff>1056823</xdr:colOff>
      <xdr:row>126</xdr:row>
      <xdr:rowOff>185695</xdr:rowOff>
    </xdr:to>
    <xdr:pic>
      <xdr:nvPicPr>
        <xdr:cNvPr id="3" name="Picture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cstate="print"/>
        <a:srcRect l="16700" t="11111" r="16298" b="9091"/>
        <a:stretch>
          <a:fillRect/>
        </a:stretch>
      </xdr:blipFill>
      <xdr:spPr bwMode="auto">
        <a:xfrm>
          <a:off x="111772" y="25779411"/>
          <a:ext cx="4650729" cy="967427"/>
        </a:xfrm>
        <a:prstGeom prst="rect">
          <a:avLst/>
        </a:prstGeom>
        <a:noFill/>
      </xdr:spPr>
    </xdr:pic>
    <xdr:clientData/>
  </xdr:twoCellAnchor>
  <xdr:twoCellAnchor>
    <xdr:from>
      <xdr:col>0</xdr:col>
      <xdr:colOff>2</xdr:colOff>
      <xdr:row>0</xdr:row>
      <xdr:rowOff>79376</xdr:rowOff>
    </xdr:from>
    <xdr:to>
      <xdr:col>2</xdr:col>
      <xdr:colOff>714376</xdr:colOff>
      <xdr:row>3</xdr:row>
      <xdr:rowOff>1</xdr:rowOff>
    </xdr:to>
    <xdr:pic>
      <xdr:nvPicPr>
        <xdr:cNvPr id="4" name="Picture 3" descr="image0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 y="79376"/>
          <a:ext cx="1508124"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111772</xdr:colOff>
      <xdr:row>111</xdr:row>
      <xdr:rowOff>21090</xdr:rowOff>
    </xdr:from>
    <xdr:to>
      <xdr:col>4</xdr:col>
      <xdr:colOff>956481</xdr:colOff>
      <xdr:row>115</xdr:row>
      <xdr:rowOff>185694</xdr:rowOff>
    </xdr:to>
    <xdr:pic>
      <xdr:nvPicPr>
        <xdr:cNvPr id="3" name="Picture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cstate="print"/>
        <a:srcRect l="16700" t="11111" r="16298" b="9091"/>
        <a:stretch>
          <a:fillRect/>
        </a:stretch>
      </xdr:blipFill>
      <xdr:spPr bwMode="auto">
        <a:xfrm>
          <a:off x="111772" y="29767665"/>
          <a:ext cx="4624876" cy="983755"/>
        </a:xfrm>
        <a:prstGeom prst="rect">
          <a:avLst/>
        </a:prstGeom>
        <a:noFill/>
      </xdr:spPr>
    </xdr:pic>
    <xdr:clientData/>
  </xdr:twoCellAnchor>
  <xdr:twoCellAnchor>
    <xdr:from>
      <xdr:col>1</xdr:col>
      <xdr:colOff>0</xdr:colOff>
      <xdr:row>1</xdr:row>
      <xdr:rowOff>0</xdr:rowOff>
    </xdr:from>
    <xdr:to>
      <xdr:col>2</xdr:col>
      <xdr:colOff>789256</xdr:colOff>
      <xdr:row>3</xdr:row>
      <xdr:rowOff>92854</xdr:rowOff>
    </xdr:to>
    <xdr:pic>
      <xdr:nvPicPr>
        <xdr:cNvPr id="4" name="Picture 3" descr="image00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9717" y="197689"/>
          <a:ext cx="1508124"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KC Brand Colours">
      <a:dk1>
        <a:srgbClr val="4B2D2F"/>
      </a:dk1>
      <a:lt1>
        <a:srgbClr val="FFFFFF"/>
      </a:lt1>
      <a:dk2>
        <a:srgbClr val="807F83"/>
      </a:dk2>
      <a:lt2>
        <a:srgbClr val="F2E7D1"/>
      </a:lt2>
      <a:accent1>
        <a:srgbClr val="004A8F"/>
      </a:accent1>
      <a:accent2>
        <a:srgbClr val="397F2C"/>
      </a:accent2>
      <a:accent3>
        <a:srgbClr val="C4112F"/>
      </a:accent3>
      <a:accent4>
        <a:srgbClr val="41C8F4"/>
      </a:accent4>
      <a:accent5>
        <a:srgbClr val="FEB811"/>
      </a:accent5>
      <a:accent6>
        <a:srgbClr val="D7DF22"/>
      </a:accent6>
      <a:hlink>
        <a:srgbClr val="C4112F"/>
      </a:hlink>
      <a:folHlink>
        <a:srgbClr val="807F83"/>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M44"/>
  <sheetViews>
    <sheetView tabSelected="1" zoomScaleNormal="100" workbookViewId="0">
      <selection activeCell="C16" sqref="C16:J16"/>
    </sheetView>
  </sheetViews>
  <sheetFormatPr defaultColWidth="0" defaultRowHeight="15" zeroHeight="1" x14ac:dyDescent="0.25"/>
  <cols>
    <col min="1" max="1" width="1.7109375" style="99" customWidth="1"/>
    <col min="2" max="2" width="2.85546875" style="99" customWidth="1"/>
    <col min="3" max="7" width="9.140625" style="99" customWidth="1"/>
    <col min="8" max="8" width="11.85546875" style="99" customWidth="1"/>
    <col min="9" max="9" width="18.28515625" style="99" customWidth="1"/>
    <col min="10" max="10" width="25.5703125" style="99" customWidth="1"/>
    <col min="11" max="11" width="9.140625" style="99" customWidth="1"/>
    <col min="12" max="12" width="2.28515625" style="99" customWidth="1"/>
    <col min="13" max="13" width="0" style="99" hidden="1" customWidth="1"/>
    <col min="14" max="16384" width="9.140625" style="99" hidden="1"/>
  </cols>
  <sheetData>
    <row r="1" spans="2:13" ht="82.5" customHeight="1" x14ac:dyDescent="0.75">
      <c r="F1" s="390" t="s">
        <v>1</v>
      </c>
      <c r="K1" s="392" t="s">
        <v>369</v>
      </c>
    </row>
    <row r="2" spans="2:13" ht="12" customHeight="1" thickBot="1" x14ac:dyDescent="0.35"/>
    <row r="3" spans="2:13" ht="9" customHeight="1" thickTop="1" x14ac:dyDescent="0.35">
      <c r="B3" s="101"/>
      <c r="C3" s="37"/>
      <c r="D3" s="37"/>
      <c r="E3" s="37"/>
      <c r="F3" s="37"/>
      <c r="G3" s="37"/>
      <c r="H3" s="37"/>
      <c r="I3" s="37"/>
      <c r="J3" s="37"/>
      <c r="K3" s="102"/>
    </row>
    <row r="4" spans="2:13" x14ac:dyDescent="0.35">
      <c r="B4" s="103"/>
      <c r="C4" s="104" t="s">
        <v>116</v>
      </c>
      <c r="D4" s="18"/>
      <c r="E4" s="18"/>
      <c r="F4" s="18"/>
      <c r="G4" s="18"/>
      <c r="H4" s="18"/>
      <c r="I4" s="18"/>
      <c r="J4" s="18"/>
      <c r="K4" s="19"/>
    </row>
    <row r="5" spans="2:13" x14ac:dyDescent="0.35">
      <c r="B5" s="25"/>
      <c r="C5" s="18"/>
      <c r="D5" s="18"/>
      <c r="E5" s="18"/>
      <c r="F5" s="18"/>
      <c r="G5" s="18"/>
      <c r="H5" s="18"/>
      <c r="I5" s="18"/>
      <c r="J5" s="18"/>
      <c r="K5" s="19"/>
    </row>
    <row r="6" spans="2:13" ht="20.25" customHeight="1" x14ac:dyDescent="0.35">
      <c r="B6" s="25"/>
      <c r="C6" s="105" t="s">
        <v>117</v>
      </c>
      <c r="D6" s="106"/>
      <c r="E6" s="106"/>
      <c r="F6" s="106"/>
      <c r="G6" s="106"/>
      <c r="H6" s="107" t="s">
        <v>73</v>
      </c>
      <c r="I6" s="107" t="s">
        <v>339</v>
      </c>
      <c r="J6" s="107" t="s">
        <v>340</v>
      </c>
      <c r="K6" s="19"/>
    </row>
    <row r="7" spans="2:13" ht="20.25" customHeight="1" x14ac:dyDescent="0.3">
      <c r="B7" s="108"/>
      <c r="C7" s="109" t="s">
        <v>338</v>
      </c>
      <c r="D7" s="110"/>
      <c r="E7" s="110"/>
      <c r="F7" s="110"/>
      <c r="G7" s="110"/>
      <c r="H7" s="111">
        <f>H40</f>
        <v>0</v>
      </c>
      <c r="I7" s="112" t="str">
        <f>I40</f>
        <v>-</v>
      </c>
      <c r="J7" s="112" t="str">
        <f>J40</f>
        <v>-</v>
      </c>
      <c r="K7" s="113"/>
      <c r="L7" s="114"/>
      <c r="M7" s="114"/>
    </row>
    <row r="8" spans="2:13" ht="20.25" customHeight="1" x14ac:dyDescent="0.3">
      <c r="B8" s="108"/>
      <c r="C8" s="109" t="s">
        <v>337</v>
      </c>
      <c r="D8" s="110"/>
      <c r="E8" s="110"/>
      <c r="F8" s="110"/>
      <c r="G8" s="110"/>
      <c r="H8" s="111">
        <f t="shared" ref="H8:I10" si="0">H41</f>
        <v>0</v>
      </c>
      <c r="I8" s="112" t="str">
        <f t="shared" si="0"/>
        <v>-</v>
      </c>
      <c r="J8" s="112" t="str">
        <f t="shared" ref="J8" si="1">J41</f>
        <v>-</v>
      </c>
      <c r="K8" s="113"/>
      <c r="L8" s="114"/>
      <c r="M8" s="114"/>
    </row>
    <row r="9" spans="2:13" ht="20.25" customHeight="1" x14ac:dyDescent="0.25">
      <c r="B9" s="108"/>
      <c r="C9" s="109" t="s">
        <v>336</v>
      </c>
      <c r="D9" s="110"/>
      <c r="E9" s="110"/>
      <c r="F9" s="110"/>
      <c r="G9" s="110"/>
      <c r="H9" s="111" t="str">
        <f t="shared" si="0"/>
        <v/>
      </c>
      <c r="I9" s="112" t="str">
        <f t="shared" si="0"/>
        <v/>
      </c>
      <c r="J9" s="112" t="str">
        <f t="shared" ref="J9" si="2">J42</f>
        <v/>
      </c>
      <c r="K9" s="113"/>
      <c r="L9" s="114"/>
      <c r="M9" s="114"/>
    </row>
    <row r="10" spans="2:13" ht="20.25" hidden="1" customHeight="1" x14ac:dyDescent="0.3">
      <c r="B10" s="108"/>
      <c r="C10" s="109" t="s">
        <v>124</v>
      </c>
      <c r="D10" s="110"/>
      <c r="E10" s="110"/>
      <c r="F10" s="110"/>
      <c r="G10" s="110"/>
      <c r="H10" s="111">
        <f t="shared" si="0"/>
        <v>0</v>
      </c>
      <c r="I10" s="112" t="str">
        <f t="shared" si="0"/>
        <v>-</v>
      </c>
      <c r="J10" s="112" t="str">
        <f t="shared" ref="J10" si="3">J43</f>
        <v>-</v>
      </c>
      <c r="K10" s="113"/>
      <c r="L10" s="114"/>
      <c r="M10" s="114"/>
    </row>
    <row r="11" spans="2:13" ht="4.5" customHeight="1" x14ac:dyDescent="0.3">
      <c r="B11" s="25"/>
      <c r="C11" s="18"/>
      <c r="D11" s="18"/>
      <c r="E11" s="18"/>
      <c r="F11" s="18"/>
      <c r="G11" s="18"/>
      <c r="H11" s="18"/>
      <c r="I11" s="115"/>
      <c r="J11" s="115"/>
      <c r="K11" s="19"/>
    </row>
    <row r="12" spans="2:13" ht="20.25" customHeight="1" x14ac:dyDescent="0.35">
      <c r="B12" s="25"/>
      <c r="C12" s="18"/>
      <c r="D12" s="18"/>
      <c r="E12" s="18"/>
      <c r="F12" s="18"/>
      <c r="G12" s="116" t="s">
        <v>36</v>
      </c>
      <c r="H12" s="111">
        <f>SUM(H7:H10)</f>
        <v>0</v>
      </c>
      <c r="I12" s="112" t="str">
        <f>IF(H12&lt;1,"-",SUM(I7:I10))</f>
        <v>-</v>
      </c>
      <c r="J12" s="112" t="str">
        <f>IF(H12&lt;1,"-",SUM(J7:J10))</f>
        <v>-</v>
      </c>
      <c r="K12" s="19"/>
    </row>
    <row r="13" spans="2:13" ht="16.5" thickBot="1" x14ac:dyDescent="0.35">
      <c r="B13" s="80"/>
      <c r="C13" s="35"/>
      <c r="D13" s="35"/>
      <c r="E13" s="35"/>
      <c r="F13" s="35"/>
      <c r="G13" s="35"/>
      <c r="H13" s="35"/>
      <c r="I13" s="35"/>
      <c r="J13" s="35"/>
      <c r="K13" s="117"/>
    </row>
    <row r="14" spans="2:13" ht="16.5" customHeight="1" thickTop="1" thickBot="1" x14ac:dyDescent="0.3"/>
    <row r="15" spans="2:13" ht="8.25" customHeight="1" x14ac:dyDescent="0.3">
      <c r="B15" s="118"/>
      <c r="C15" s="119"/>
      <c r="D15" s="119"/>
      <c r="E15" s="119"/>
      <c r="F15" s="119"/>
      <c r="G15" s="119"/>
      <c r="H15" s="119"/>
      <c r="I15" s="119"/>
      <c r="J15" s="119"/>
      <c r="K15" s="120"/>
    </row>
    <row r="16" spans="2:13" ht="44.25" customHeight="1" x14ac:dyDescent="0.3">
      <c r="B16" s="121"/>
      <c r="C16" s="1072" t="s">
        <v>357</v>
      </c>
      <c r="D16" s="1072"/>
      <c r="E16" s="1072"/>
      <c r="F16" s="1072"/>
      <c r="G16" s="1072"/>
      <c r="H16" s="1072"/>
      <c r="I16" s="1072"/>
      <c r="J16" s="1072"/>
      <c r="K16" s="122"/>
    </row>
    <row r="17" spans="2:11" ht="15.75" x14ac:dyDescent="0.3">
      <c r="B17" s="121"/>
      <c r="C17" s="123"/>
      <c r="D17" s="123"/>
      <c r="E17" s="123"/>
      <c r="F17" s="123"/>
      <c r="G17" s="123"/>
      <c r="H17" s="123"/>
      <c r="I17" s="123"/>
      <c r="J17" s="123"/>
      <c r="K17" s="122"/>
    </row>
    <row r="18" spans="2:11" ht="15.75" x14ac:dyDescent="0.3">
      <c r="B18" s="121"/>
      <c r="C18" s="1073" t="s">
        <v>119</v>
      </c>
      <c r="D18" s="1073"/>
      <c r="E18" s="1074"/>
      <c r="F18" s="1075"/>
      <c r="G18" s="1076"/>
      <c r="H18" s="124" t="s">
        <v>120</v>
      </c>
      <c r="I18" s="1077"/>
      <c r="J18" s="1078"/>
      <c r="K18" s="122"/>
    </row>
    <row r="19" spans="2:11" ht="15.75" x14ac:dyDescent="0.3">
      <c r="B19" s="121"/>
      <c r="C19" s="1067" t="s">
        <v>121</v>
      </c>
      <c r="D19" s="1067"/>
      <c r="E19" s="1074" t="s">
        <v>255</v>
      </c>
      <c r="F19" s="1075"/>
      <c r="G19" s="1076"/>
      <c r="H19" s="125" t="s">
        <v>122</v>
      </c>
      <c r="I19" s="1068"/>
      <c r="J19" s="1069"/>
      <c r="K19" s="122"/>
    </row>
    <row r="20" spans="2:11" ht="15.75" x14ac:dyDescent="0.3">
      <c r="B20" s="121"/>
      <c r="C20" s="125"/>
      <c r="D20" s="125"/>
      <c r="E20" s="126"/>
      <c r="F20" s="126"/>
      <c r="G20" s="126"/>
      <c r="H20" s="126"/>
      <c r="I20" s="127"/>
      <c r="J20" s="127"/>
      <c r="K20" s="122"/>
    </row>
    <row r="21" spans="2:11" ht="16.5" x14ac:dyDescent="0.35">
      <c r="B21" s="121"/>
      <c r="C21" s="1070" t="s">
        <v>370</v>
      </c>
      <c r="D21" s="1070"/>
      <c r="E21" s="1070"/>
      <c r="F21" s="1070"/>
      <c r="G21" s="1070"/>
      <c r="H21" s="1070"/>
      <c r="I21" s="1070"/>
      <c r="J21" s="1070"/>
      <c r="K21" s="122"/>
    </row>
    <row r="22" spans="2:11" ht="16.5" thickBot="1" x14ac:dyDescent="0.35">
      <c r="B22" s="128"/>
      <c r="C22" s="1071"/>
      <c r="D22" s="1071"/>
      <c r="E22" s="1071"/>
      <c r="F22" s="1071"/>
      <c r="G22" s="1071"/>
      <c r="H22" s="1071"/>
      <c r="I22" s="1071"/>
      <c r="J22" s="1071"/>
      <c r="K22" s="129"/>
    </row>
    <row r="23" spans="2:11" x14ac:dyDescent="0.25"/>
    <row r="24" spans="2:11" ht="14.45" hidden="1" x14ac:dyDescent="0.3"/>
    <row r="25" spans="2:11" ht="14.45" hidden="1" x14ac:dyDescent="0.3"/>
    <row r="26" spans="2:11" ht="14.45" hidden="1" x14ac:dyDescent="0.3"/>
    <row r="27" spans="2:11" ht="14.45" hidden="1" x14ac:dyDescent="0.3"/>
    <row r="28" spans="2:11" ht="14.45" hidden="1" x14ac:dyDescent="0.3"/>
    <row r="29" spans="2:11" ht="14.45" hidden="1" x14ac:dyDescent="0.3"/>
    <row r="30" spans="2:11" ht="14.45" hidden="1" x14ac:dyDescent="0.3"/>
    <row r="31" spans="2:11" ht="14.45" hidden="1" x14ac:dyDescent="0.3">
      <c r="H31" s="107" t="s">
        <v>73</v>
      </c>
      <c r="I31" s="107" t="s">
        <v>118</v>
      </c>
      <c r="J31" s="107" t="s">
        <v>35</v>
      </c>
    </row>
    <row r="32" spans="2:11" ht="14.45" hidden="1" x14ac:dyDescent="0.3">
      <c r="H32" s="111">
        <f>SUMIF(Analogue!Y46:Y55,2,Analogue!AA46:AA55)</f>
        <v>0</v>
      </c>
      <c r="I32" s="112" t="str">
        <f>IF(H32&lt;1,"-",Analogue!J89)</f>
        <v>-</v>
      </c>
      <c r="J32" s="112" t="str">
        <f>IF(H32&lt;1,"-",Analogue!L89)</f>
        <v>-</v>
      </c>
    </row>
    <row r="33" spans="8:10" ht="14.45" hidden="1" x14ac:dyDescent="0.3">
      <c r="H33" s="111">
        <f>SUMIF(ISDN2!Y45:Y54,2,ISDN2!K20:K29)</f>
        <v>0</v>
      </c>
      <c r="I33" s="112" t="str">
        <f>IF(H33&lt;1,"-",ISDN2!M90)</f>
        <v>-</v>
      </c>
      <c r="J33" s="112" t="str">
        <f>IF(H33&lt;1,"-",ISDN2!N90)</f>
        <v>-</v>
      </c>
    </row>
    <row r="34" spans="8:10" ht="14.45" hidden="1" x14ac:dyDescent="0.3">
      <c r="H34" s="111" t="str">
        <f>IF(ISDN30!K20="","",ISDN30!K20)</f>
        <v/>
      </c>
      <c r="I34" s="112" t="str">
        <f>IF(H34&lt;1,"-",ISDN30!K46)</f>
        <v/>
      </c>
      <c r="J34" s="112" t="str">
        <f>IF(H34&lt;1,"-",ISDN30!L46)</f>
        <v/>
      </c>
    </row>
    <row r="35" spans="8:10" ht="14.45" hidden="1" x14ac:dyDescent="0.3">
      <c r="H35" s="111">
        <f>COUNTIF(ADSL!AC19:AC28,2)</f>
        <v>0</v>
      </c>
      <c r="I35" s="112" t="str">
        <f>IF(H35&lt;1,"-",ADSL!H58)</f>
        <v>-</v>
      </c>
      <c r="J35" s="112" t="str">
        <f>IF(H35&lt;1,"-",ADSL!H59)</f>
        <v>-</v>
      </c>
    </row>
    <row r="36" spans="8:10" hidden="1" x14ac:dyDescent="0.35">
      <c r="H36" s="18"/>
      <c r="I36" s="115"/>
      <c r="J36" s="115"/>
    </row>
    <row r="37" spans="8:10" ht="14.45" hidden="1" x14ac:dyDescent="0.3">
      <c r="H37" s="387"/>
      <c r="I37" s="388"/>
      <c r="J37" s="388"/>
    </row>
    <row r="38" spans="8:10" ht="14.45" hidden="1" x14ac:dyDescent="0.3">
      <c r="H38" s="99" t="s">
        <v>250</v>
      </c>
    </row>
    <row r="39" spans="8:10" ht="14.45" hidden="1" x14ac:dyDescent="0.3">
      <c r="H39" s="107" t="s">
        <v>73</v>
      </c>
      <c r="I39" s="107" t="s">
        <v>118</v>
      </c>
      <c r="J39" s="107" t="s">
        <v>35</v>
      </c>
    </row>
    <row r="40" spans="8:10" ht="14.45" hidden="1" x14ac:dyDescent="0.3">
      <c r="H40" s="389">
        <f>IFERROR(H32,0)</f>
        <v>0</v>
      </c>
      <c r="I40" s="112" t="str">
        <f t="shared" ref="I40:J40" si="4">IFERROR(I32,0)</f>
        <v>-</v>
      </c>
      <c r="J40" s="112" t="str">
        <f t="shared" si="4"/>
        <v>-</v>
      </c>
    </row>
    <row r="41" spans="8:10" ht="14.45" hidden="1" x14ac:dyDescent="0.3">
      <c r="H41" s="389">
        <f t="shared" ref="H41:J43" si="5">IFERROR(H33,0)</f>
        <v>0</v>
      </c>
      <c r="I41" s="112" t="str">
        <f t="shared" si="5"/>
        <v>-</v>
      </c>
      <c r="J41" s="112" t="str">
        <f t="shared" si="5"/>
        <v>-</v>
      </c>
    </row>
    <row r="42" spans="8:10" ht="14.45" hidden="1" x14ac:dyDescent="0.3">
      <c r="H42" s="389" t="str">
        <f t="shared" si="5"/>
        <v/>
      </c>
      <c r="I42" s="112" t="str">
        <f t="shared" si="5"/>
        <v/>
      </c>
      <c r="J42" s="112" t="str">
        <f t="shared" si="5"/>
        <v/>
      </c>
    </row>
    <row r="43" spans="8:10" ht="14.45" hidden="1" x14ac:dyDescent="0.3">
      <c r="H43" s="389">
        <f t="shared" si="5"/>
        <v>0</v>
      </c>
      <c r="I43" s="112" t="str">
        <f t="shared" si="5"/>
        <v>-</v>
      </c>
      <c r="J43" s="112" t="str">
        <f t="shared" si="5"/>
        <v>-</v>
      </c>
    </row>
    <row r="44" spans="8:10" ht="14.45" hidden="1" x14ac:dyDescent="0.3"/>
  </sheetData>
  <sheetProtection algorithmName="SHA-512" hashValue="d9TJIFGcMDo0/mMfuwSglhLnMwbth68tmfZRSJOwE7km0myl385COyq4NZmUdj8aUQ7tOR02BC/6VfEvw8smOA==" saltValue="Dv9pUAZjd5aaet/TPdM84w==" spinCount="100000" sheet="1" objects="1" scenarios="1"/>
  <mergeCells count="9">
    <mergeCell ref="C19:D19"/>
    <mergeCell ref="I19:J19"/>
    <mergeCell ref="C21:J21"/>
    <mergeCell ref="C22:J22"/>
    <mergeCell ref="C16:J16"/>
    <mergeCell ref="C18:D18"/>
    <mergeCell ref="E18:G18"/>
    <mergeCell ref="I18:J18"/>
    <mergeCell ref="E19:G19"/>
  </mergeCells>
  <printOptions horizontalCentered="1"/>
  <pageMargins left="0.70866141732283472" right="0.70866141732283472" top="0.74803149606299213" bottom="0.74803149606299213" header="0.31496062992125984" footer="0.31496062992125984"/>
  <pageSetup paperSize="9" scale="69" orientation="landscape" r:id="rId1"/>
  <headerFooter>
    <oddFooter>&amp;C&amp;1#&amp;"Calibri"&amp;8&amp;K737373KCOM Commercial in Confidence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39997558519241921"/>
  </sheetPr>
  <dimension ref="A1:AY190"/>
  <sheetViews>
    <sheetView zoomScale="70" zoomScaleNormal="70" workbookViewId="0">
      <selection activeCell="F73" sqref="F73"/>
    </sheetView>
  </sheetViews>
  <sheetFormatPr defaultColWidth="0" defaultRowHeight="16.5" zeroHeight="1" x14ac:dyDescent="0.3"/>
  <cols>
    <col min="1" max="1" width="1.140625" style="403" customWidth="1"/>
    <col min="2" max="2" width="6.5703125" style="403" customWidth="1"/>
    <col min="3" max="3" width="8" style="403" customWidth="1"/>
    <col min="4" max="4" width="31.85546875" style="403" customWidth="1"/>
    <col min="5" max="5" width="42.140625" style="622" customWidth="1"/>
    <col min="6" max="6" width="23" style="622" customWidth="1"/>
    <col min="7" max="7" width="24.5703125" style="622" customWidth="1"/>
    <col min="8" max="8" width="28.85546875" style="622" customWidth="1"/>
    <col min="9" max="9" width="25" style="622" customWidth="1"/>
    <col min="10" max="10" width="29.28515625" style="622" customWidth="1"/>
    <col min="11" max="11" width="18.140625" style="622" customWidth="1"/>
    <col min="12" max="12" width="25.85546875" style="403" customWidth="1"/>
    <col min="13" max="13" width="16.28515625" style="403" customWidth="1"/>
    <col min="14" max="14" width="0.28515625" style="403" customWidth="1"/>
    <col min="15" max="15" width="3" style="403" customWidth="1"/>
    <col min="16" max="16" width="8" style="407" customWidth="1"/>
    <col min="17" max="17" width="23.28515625" style="407" hidden="1" customWidth="1"/>
    <col min="18" max="44" width="23.28515625" style="403" hidden="1" customWidth="1"/>
    <col min="45" max="45" width="26.7109375" style="403" hidden="1" customWidth="1"/>
    <col min="46" max="16384" width="23.28515625" style="403" hidden="1"/>
  </cols>
  <sheetData>
    <row r="1" spans="2:47" s="741" customFormat="1" ht="8.25" customHeight="1" thickBot="1" x14ac:dyDescent="0.35">
      <c r="B1" s="738"/>
      <c r="C1" s="738"/>
      <c r="D1" s="738"/>
      <c r="E1" s="739"/>
      <c r="F1" s="740"/>
      <c r="G1" s="740"/>
      <c r="H1" s="740"/>
      <c r="I1" s="740"/>
      <c r="J1" s="740"/>
      <c r="K1" s="740"/>
      <c r="P1" s="738"/>
      <c r="Q1" s="738"/>
    </row>
    <row r="2" spans="2:47" s="741" customFormat="1" ht="14.25" customHeight="1" thickTop="1" x14ac:dyDescent="0.3">
      <c r="B2" s="742"/>
      <c r="C2" s="743"/>
      <c r="D2" s="743"/>
      <c r="E2" s="743"/>
      <c r="F2" s="744"/>
      <c r="G2" s="744"/>
      <c r="H2" s="744"/>
      <c r="I2" s="744"/>
      <c r="J2" s="744"/>
      <c r="K2" s="744"/>
      <c r="L2" s="743"/>
      <c r="M2" s="743"/>
      <c r="N2" s="743"/>
      <c r="O2" s="745"/>
      <c r="P2" s="738"/>
      <c r="Q2" s="738"/>
    </row>
    <row r="3" spans="2:47" s="741" customFormat="1" ht="38.25" customHeight="1" x14ac:dyDescent="0.3">
      <c r="B3" s="746"/>
      <c r="C3" s="738"/>
      <c r="D3" s="738"/>
      <c r="E3" s="747" t="s">
        <v>257</v>
      </c>
      <c r="F3" s="739"/>
      <c r="G3" s="739"/>
      <c r="H3" s="739"/>
      <c r="I3" s="739"/>
      <c r="J3" s="739"/>
      <c r="K3" s="739"/>
      <c r="L3" s="738"/>
      <c r="M3" s="738"/>
      <c r="N3" s="738"/>
      <c r="O3" s="748"/>
      <c r="P3" s="738"/>
      <c r="Q3" s="738"/>
      <c r="U3" s="741" t="s">
        <v>219</v>
      </c>
      <c r="AR3" s="741" t="s">
        <v>220</v>
      </c>
    </row>
    <row r="4" spans="2:47" s="741" customFormat="1" ht="21" customHeight="1" x14ac:dyDescent="0.3">
      <c r="B4" s="746"/>
      <c r="C4" s="738"/>
      <c r="D4" s="738"/>
      <c r="E4" s="749" t="s">
        <v>83</v>
      </c>
      <c r="F4" s="739"/>
      <c r="G4" s="739"/>
      <c r="H4" s="739"/>
      <c r="I4" s="739"/>
      <c r="J4" s="739"/>
      <c r="K4" s="739"/>
      <c r="L4" s="738"/>
      <c r="M4" s="738"/>
      <c r="N4" s="738"/>
      <c r="O4" s="748"/>
      <c r="P4" s="738"/>
      <c r="Q4" s="738"/>
      <c r="U4" s="750" t="s">
        <v>221</v>
      </c>
      <c r="V4" s="750"/>
      <c r="W4" s="750"/>
      <c r="X4" s="750"/>
      <c r="Y4" s="750"/>
      <c r="Z4" s="750"/>
      <c r="AA4" s="750"/>
      <c r="AB4" s="750"/>
      <c r="AC4" s="750"/>
      <c r="AD4" s="750"/>
      <c r="AE4" s="750"/>
      <c r="AF4" s="750"/>
      <c r="AG4" s="750"/>
      <c r="AH4" s="750"/>
      <c r="AI4" s="750"/>
      <c r="AJ4" s="750"/>
      <c r="AK4" s="750"/>
      <c r="AL4" s="750"/>
      <c r="AM4" s="750"/>
    </row>
    <row r="5" spans="2:47" s="741" customFormat="1" ht="16.5" customHeight="1" x14ac:dyDescent="0.3">
      <c r="B5" s="746"/>
      <c r="C5" s="738"/>
      <c r="D5" s="738"/>
      <c r="E5" s="751" t="s">
        <v>254</v>
      </c>
      <c r="F5" s="739"/>
      <c r="G5" s="739"/>
      <c r="H5" s="739"/>
      <c r="I5" s="739"/>
      <c r="J5" s="739"/>
      <c r="K5" s="739"/>
      <c r="L5" s="738"/>
      <c r="M5" s="738"/>
      <c r="N5" s="738"/>
      <c r="O5" s="748"/>
      <c r="P5" s="738"/>
      <c r="Q5" s="738"/>
    </row>
    <row r="6" spans="2:47" s="741" customFormat="1" ht="28.5" customHeight="1" x14ac:dyDescent="0.3">
      <c r="B6" s="746"/>
      <c r="C6" s="738"/>
      <c r="D6" s="738"/>
      <c r="E6" s="739"/>
      <c r="F6" s="739"/>
      <c r="G6" s="739"/>
      <c r="H6" s="739"/>
      <c r="I6" s="739"/>
      <c r="J6" s="739"/>
      <c r="K6" s="739"/>
      <c r="L6" s="738"/>
      <c r="M6" s="738"/>
      <c r="N6" s="738"/>
      <c r="O6" s="748"/>
      <c r="P6" s="738"/>
      <c r="Q6" s="738"/>
      <c r="U6" s="752" t="s">
        <v>57</v>
      </c>
      <c r="V6" s="753" t="s">
        <v>43</v>
      </c>
      <c r="W6" s="754" t="s">
        <v>136</v>
      </c>
      <c r="X6" s="753" t="s">
        <v>44</v>
      </c>
      <c r="Y6" s="753" t="s">
        <v>45</v>
      </c>
      <c r="Z6" s="753" t="s">
        <v>84</v>
      </c>
      <c r="AA6" s="753" t="s">
        <v>46</v>
      </c>
      <c r="AB6" s="755" t="s">
        <v>72</v>
      </c>
      <c r="AC6" s="756" t="s">
        <v>17</v>
      </c>
      <c r="AD6" s="756" t="s">
        <v>80</v>
      </c>
      <c r="AE6" s="756" t="s">
        <v>58</v>
      </c>
      <c r="AF6" s="756" t="s">
        <v>170</v>
      </c>
      <c r="AR6" s="757" t="s">
        <v>77</v>
      </c>
      <c r="AS6" s="758"/>
      <c r="AT6" s="758"/>
      <c r="AU6" s="759"/>
    </row>
    <row r="7" spans="2:47" ht="20.25" customHeight="1" x14ac:dyDescent="0.3">
      <c r="B7" s="746"/>
      <c r="C7" s="760" t="s">
        <v>0</v>
      </c>
      <c r="D7" s="256"/>
      <c r="E7" s="670"/>
      <c r="F7" s="669"/>
      <c r="G7" s="669"/>
      <c r="H7" s="669"/>
      <c r="I7" s="669"/>
      <c r="J7" s="669"/>
      <c r="K7" s="669"/>
      <c r="L7" s="407"/>
      <c r="M7" s="407"/>
      <c r="N7" s="407"/>
      <c r="O7" s="408"/>
      <c r="U7" s="430">
        <f t="shared" ref="U7:U16" si="0">IF(D19="",1,2)</f>
        <v>1</v>
      </c>
      <c r="V7" s="430">
        <f t="shared" ref="V7:V16" si="1">IF(E19="",1,2)</f>
        <v>1</v>
      </c>
      <c r="W7" s="431">
        <f t="shared" ref="W7:W16" si="2">IF(F19="",1,2)</f>
        <v>1</v>
      </c>
      <c r="X7" s="430">
        <f>IF(J19="",1,2)</f>
        <v>1</v>
      </c>
      <c r="Y7" s="430">
        <f t="shared" ref="Y7:Y16" si="3">IF(G19="",1,2)</f>
        <v>1</v>
      </c>
      <c r="Z7" s="671">
        <f t="shared" ref="Z7:Z16" si="4">IF(H19="",1,2)</f>
        <v>1</v>
      </c>
      <c r="AA7" s="672">
        <f t="shared" ref="AA7:AA16" si="5">IF(I19="",1,2)</f>
        <v>1</v>
      </c>
      <c r="AB7" s="448">
        <f t="shared" ref="AB7:AB16" si="6">IF(K19="",1,2)</f>
        <v>1</v>
      </c>
      <c r="AC7" s="599"/>
      <c r="AD7" s="599">
        <f>IF(D33="",1,2)</f>
        <v>1</v>
      </c>
      <c r="AE7" s="599">
        <f>IF(E33="",1,2)</f>
        <v>1</v>
      </c>
      <c r="AF7" s="599">
        <f>IF(F33="",1,2)</f>
        <v>1</v>
      </c>
      <c r="AG7" s="403">
        <f>SUM(U7:AF7)</f>
        <v>11</v>
      </c>
      <c r="AR7" s="673" t="s">
        <v>81</v>
      </c>
      <c r="AS7" s="407"/>
      <c r="AT7" s="407"/>
      <c r="AU7" s="674"/>
    </row>
    <row r="8" spans="2:47" s="741" customFormat="1" x14ac:dyDescent="0.3">
      <c r="B8" s="746"/>
      <c r="C8" s="738"/>
      <c r="D8" s="738"/>
      <c r="E8" s="738"/>
      <c r="F8" s="739"/>
      <c r="G8" s="739"/>
      <c r="H8" s="739"/>
      <c r="I8" s="739"/>
      <c r="J8" s="739"/>
      <c r="K8" s="739"/>
      <c r="L8" s="738"/>
      <c r="M8" s="738"/>
      <c r="N8" s="738"/>
      <c r="O8" s="748"/>
      <c r="P8" s="738"/>
      <c r="Q8" s="738"/>
      <c r="U8" s="761">
        <f t="shared" si="0"/>
        <v>1</v>
      </c>
      <c r="V8" s="761">
        <f t="shared" si="1"/>
        <v>1</v>
      </c>
      <c r="W8" s="762">
        <f t="shared" si="2"/>
        <v>1</v>
      </c>
      <c r="X8" s="761">
        <f t="shared" ref="X8:X16" si="7">IF(J20="",1,2)</f>
        <v>1</v>
      </c>
      <c r="Y8" s="761">
        <f t="shared" si="3"/>
        <v>1</v>
      </c>
      <c r="Z8" s="763">
        <f t="shared" si="4"/>
        <v>1</v>
      </c>
      <c r="AA8" s="764">
        <f t="shared" si="5"/>
        <v>1</v>
      </c>
      <c r="AB8" s="765">
        <f t="shared" si="6"/>
        <v>1</v>
      </c>
      <c r="AC8" s="766"/>
      <c r="AD8" s="766">
        <f t="shared" ref="AD8:AF8" si="8">IF(D34="",1,2)</f>
        <v>1</v>
      </c>
      <c r="AE8" s="766">
        <f t="shared" si="8"/>
        <v>1</v>
      </c>
      <c r="AF8" s="766">
        <f t="shared" si="8"/>
        <v>1</v>
      </c>
      <c r="AG8" s="741">
        <f t="shared" ref="AG8:AG16" si="9">SUM(U8:AF8)</f>
        <v>11</v>
      </c>
      <c r="AR8" s="767" t="s">
        <v>9</v>
      </c>
      <c r="AS8" s="738"/>
      <c r="AT8" s="738"/>
      <c r="AU8" s="768"/>
    </row>
    <row r="9" spans="2:47" s="741" customFormat="1" ht="23.25" customHeight="1" x14ac:dyDescent="0.3">
      <c r="B9" s="746"/>
      <c r="C9" s="1099" t="s">
        <v>256</v>
      </c>
      <c r="D9" s="1100"/>
      <c r="E9" s="1101"/>
      <c r="F9" s="739"/>
      <c r="G9" s="739"/>
      <c r="H9" s="739"/>
      <c r="I9" s="739"/>
      <c r="J9" s="739"/>
      <c r="K9" s="739"/>
      <c r="L9" s="738"/>
      <c r="M9" s="738"/>
      <c r="N9" s="738"/>
      <c r="O9" s="748"/>
      <c r="P9" s="738"/>
      <c r="Q9" s="738"/>
      <c r="U9" s="761">
        <f t="shared" si="0"/>
        <v>1</v>
      </c>
      <c r="V9" s="761">
        <f t="shared" si="1"/>
        <v>1</v>
      </c>
      <c r="W9" s="762">
        <f t="shared" si="2"/>
        <v>1</v>
      </c>
      <c r="X9" s="761">
        <f t="shared" si="7"/>
        <v>1</v>
      </c>
      <c r="Y9" s="761">
        <f t="shared" si="3"/>
        <v>1</v>
      </c>
      <c r="Z9" s="763">
        <f t="shared" si="4"/>
        <v>1</v>
      </c>
      <c r="AA9" s="764">
        <f t="shared" si="5"/>
        <v>1</v>
      </c>
      <c r="AB9" s="765">
        <f t="shared" si="6"/>
        <v>1</v>
      </c>
      <c r="AC9" s="766"/>
      <c r="AD9" s="766">
        <f t="shared" ref="AD9:AF9" si="10">IF(D35="",1,2)</f>
        <v>1</v>
      </c>
      <c r="AE9" s="766">
        <f t="shared" si="10"/>
        <v>1</v>
      </c>
      <c r="AF9" s="766">
        <f t="shared" si="10"/>
        <v>1</v>
      </c>
      <c r="AG9" s="741">
        <f t="shared" si="9"/>
        <v>11</v>
      </c>
      <c r="AR9" s="769" t="s">
        <v>10</v>
      </c>
      <c r="AS9" s="770"/>
      <c r="AT9" s="770"/>
      <c r="AU9" s="771"/>
    </row>
    <row r="10" spans="2:47" ht="20.25" customHeight="1" x14ac:dyDescent="0.3">
      <c r="B10" s="547"/>
      <c r="C10" s="773" t="s">
        <v>3</v>
      </c>
      <c r="D10" s="772"/>
      <c r="E10" s="394" t="s">
        <v>255</v>
      </c>
      <c r="F10" s="669"/>
      <c r="G10" s="669"/>
      <c r="H10" s="669"/>
      <c r="I10" s="669"/>
      <c r="J10" s="669"/>
      <c r="K10" s="669"/>
      <c r="L10" s="407"/>
      <c r="M10" s="407"/>
      <c r="N10" s="407"/>
      <c r="O10" s="408"/>
      <c r="U10" s="430">
        <f t="shared" si="0"/>
        <v>1</v>
      </c>
      <c r="V10" s="430">
        <f t="shared" si="1"/>
        <v>1</v>
      </c>
      <c r="W10" s="431">
        <f t="shared" si="2"/>
        <v>1</v>
      </c>
      <c r="X10" s="430">
        <f t="shared" si="7"/>
        <v>1</v>
      </c>
      <c r="Y10" s="430">
        <f t="shared" si="3"/>
        <v>1</v>
      </c>
      <c r="Z10" s="671">
        <f t="shared" si="4"/>
        <v>1</v>
      </c>
      <c r="AA10" s="672">
        <f t="shared" si="5"/>
        <v>1</v>
      </c>
      <c r="AB10" s="448">
        <f t="shared" si="6"/>
        <v>1</v>
      </c>
      <c r="AC10" s="599"/>
      <c r="AD10" s="599">
        <f t="shared" ref="AD10:AF10" si="11">IF(D36="",1,2)</f>
        <v>1</v>
      </c>
      <c r="AE10" s="599">
        <f t="shared" si="11"/>
        <v>1</v>
      </c>
      <c r="AF10" s="599">
        <f t="shared" si="11"/>
        <v>1</v>
      </c>
      <c r="AG10" s="403">
        <f t="shared" si="9"/>
        <v>11</v>
      </c>
      <c r="AR10" s="676" t="s">
        <v>78</v>
      </c>
      <c r="AS10" s="538"/>
      <c r="AT10" s="538"/>
      <c r="AU10" s="538"/>
    </row>
    <row r="11" spans="2:47" ht="20.25" customHeight="1" x14ac:dyDescent="0.3">
      <c r="B11" s="547"/>
      <c r="C11" s="773" t="s">
        <v>38</v>
      </c>
      <c r="D11" s="772"/>
      <c r="E11" s="394" t="s">
        <v>255</v>
      </c>
      <c r="F11" s="669"/>
      <c r="I11" s="669"/>
      <c r="J11" s="669"/>
      <c r="K11" s="669"/>
      <c r="L11" s="775" t="s">
        <v>341</v>
      </c>
      <c r="M11" s="263"/>
      <c r="N11" s="407"/>
      <c r="O11" s="408"/>
      <c r="U11" s="430">
        <f t="shared" si="0"/>
        <v>1</v>
      </c>
      <c r="V11" s="430">
        <f t="shared" si="1"/>
        <v>1</v>
      </c>
      <c r="W11" s="431">
        <f t="shared" si="2"/>
        <v>1</v>
      </c>
      <c r="X11" s="430">
        <f t="shared" si="7"/>
        <v>1</v>
      </c>
      <c r="Y11" s="430">
        <f t="shared" si="3"/>
        <v>1</v>
      </c>
      <c r="Z11" s="671">
        <f t="shared" si="4"/>
        <v>1</v>
      </c>
      <c r="AA11" s="672">
        <f t="shared" si="5"/>
        <v>1</v>
      </c>
      <c r="AB11" s="448">
        <f t="shared" si="6"/>
        <v>1</v>
      </c>
      <c r="AC11" s="599"/>
      <c r="AD11" s="599">
        <f t="shared" ref="AD11:AF11" si="12">IF(D37="",1,2)</f>
        <v>1</v>
      </c>
      <c r="AE11" s="599">
        <f t="shared" si="12"/>
        <v>1</v>
      </c>
      <c r="AF11" s="599">
        <f t="shared" si="12"/>
        <v>1</v>
      </c>
      <c r="AG11" s="403">
        <f t="shared" si="9"/>
        <v>11</v>
      </c>
      <c r="AR11" s="677" t="s">
        <v>81</v>
      </c>
      <c r="AS11" s="538"/>
      <c r="AT11" s="538"/>
      <c r="AU11" s="538"/>
    </row>
    <row r="12" spans="2:47" ht="20.25" customHeight="1" x14ac:dyDescent="0.3">
      <c r="B12" s="547"/>
      <c r="C12" s="773" t="s">
        <v>4</v>
      </c>
      <c r="D12" s="772"/>
      <c r="E12" s="394" t="s">
        <v>255</v>
      </c>
      <c r="F12" s="669"/>
      <c r="I12" s="669"/>
      <c r="J12" s="669"/>
      <c r="K12" s="669"/>
      <c r="L12" s="776" t="s">
        <v>204</v>
      </c>
      <c r="M12" s="400"/>
      <c r="N12" s="407"/>
      <c r="O12" s="408"/>
      <c r="U12" s="430">
        <f t="shared" si="0"/>
        <v>1</v>
      </c>
      <c r="V12" s="430">
        <f t="shared" si="1"/>
        <v>1</v>
      </c>
      <c r="W12" s="431">
        <f t="shared" si="2"/>
        <v>1</v>
      </c>
      <c r="X12" s="430">
        <f t="shared" si="7"/>
        <v>1</v>
      </c>
      <c r="Y12" s="430">
        <f t="shared" si="3"/>
        <v>1</v>
      </c>
      <c r="Z12" s="671">
        <f t="shared" si="4"/>
        <v>1</v>
      </c>
      <c r="AA12" s="672">
        <f t="shared" si="5"/>
        <v>1</v>
      </c>
      <c r="AB12" s="448">
        <f t="shared" si="6"/>
        <v>1</v>
      </c>
      <c r="AC12" s="599"/>
      <c r="AD12" s="599">
        <f t="shared" ref="AD12:AF12" si="13">IF(D38="",1,2)</f>
        <v>1</v>
      </c>
      <c r="AE12" s="599">
        <f t="shared" si="13"/>
        <v>1</v>
      </c>
      <c r="AF12" s="599">
        <f t="shared" si="13"/>
        <v>1</v>
      </c>
      <c r="AG12" s="403">
        <f t="shared" si="9"/>
        <v>11</v>
      </c>
      <c r="AR12" s="538"/>
      <c r="AS12" s="538">
        <v>0</v>
      </c>
      <c r="AT12" s="538">
        <v>12</v>
      </c>
      <c r="AU12" s="538"/>
    </row>
    <row r="13" spans="2:47" ht="20.25" customHeight="1" x14ac:dyDescent="0.3">
      <c r="B13" s="547"/>
      <c r="C13" s="773" t="s">
        <v>5</v>
      </c>
      <c r="D13" s="772"/>
      <c r="E13" s="415"/>
      <c r="F13" s="669"/>
      <c r="I13" s="669"/>
      <c r="J13" s="669"/>
      <c r="K13" s="669"/>
      <c r="L13" s="777" t="s">
        <v>205</v>
      </c>
      <c r="M13" s="401"/>
      <c r="N13" s="407"/>
      <c r="O13" s="408"/>
      <c r="U13" s="430">
        <f t="shared" si="0"/>
        <v>1</v>
      </c>
      <c r="V13" s="430">
        <f t="shared" si="1"/>
        <v>1</v>
      </c>
      <c r="W13" s="431">
        <f t="shared" si="2"/>
        <v>1</v>
      </c>
      <c r="X13" s="430">
        <f t="shared" si="7"/>
        <v>1</v>
      </c>
      <c r="Y13" s="430">
        <f t="shared" si="3"/>
        <v>1</v>
      </c>
      <c r="Z13" s="671">
        <f t="shared" si="4"/>
        <v>1</v>
      </c>
      <c r="AA13" s="672">
        <f t="shared" si="5"/>
        <v>1</v>
      </c>
      <c r="AB13" s="448">
        <f t="shared" si="6"/>
        <v>1</v>
      </c>
      <c r="AC13" s="599"/>
      <c r="AD13" s="599">
        <f t="shared" ref="AD13:AF13" si="14">IF(D39="",1,2)</f>
        <v>1</v>
      </c>
      <c r="AE13" s="599">
        <f t="shared" si="14"/>
        <v>1</v>
      </c>
      <c r="AF13" s="599">
        <f t="shared" si="14"/>
        <v>1</v>
      </c>
      <c r="AG13" s="403">
        <f t="shared" si="9"/>
        <v>11</v>
      </c>
      <c r="AR13" s="677" t="s">
        <v>13</v>
      </c>
      <c r="AS13" s="538">
        <v>0</v>
      </c>
      <c r="AT13" s="538">
        <v>12</v>
      </c>
      <c r="AU13" s="538"/>
    </row>
    <row r="14" spans="2:47" ht="20.25" customHeight="1" x14ac:dyDescent="0.3">
      <c r="B14" s="547"/>
      <c r="C14" s="773" t="s">
        <v>261</v>
      </c>
      <c r="D14" s="772"/>
      <c r="E14" s="774" t="s">
        <v>279</v>
      </c>
      <c r="F14" s="669"/>
      <c r="I14" s="669"/>
      <c r="J14" s="669"/>
      <c r="K14" s="669"/>
      <c r="L14" s="777" t="s">
        <v>206</v>
      </c>
      <c r="M14" s="401"/>
      <c r="N14" s="407"/>
      <c r="O14" s="408"/>
      <c r="U14" s="430">
        <f t="shared" si="0"/>
        <v>1</v>
      </c>
      <c r="V14" s="430">
        <f t="shared" si="1"/>
        <v>1</v>
      </c>
      <c r="W14" s="431">
        <f t="shared" si="2"/>
        <v>1</v>
      </c>
      <c r="X14" s="430">
        <f t="shared" si="7"/>
        <v>1</v>
      </c>
      <c r="Y14" s="430">
        <f t="shared" si="3"/>
        <v>1</v>
      </c>
      <c r="Z14" s="671">
        <f t="shared" si="4"/>
        <v>1</v>
      </c>
      <c r="AA14" s="672">
        <f t="shared" si="5"/>
        <v>1</v>
      </c>
      <c r="AB14" s="448">
        <f t="shared" si="6"/>
        <v>1</v>
      </c>
      <c r="AC14" s="599"/>
      <c r="AD14" s="599">
        <f t="shared" ref="AD14:AF14" si="15">IF(D40="",1,2)</f>
        <v>1</v>
      </c>
      <c r="AE14" s="599">
        <f t="shared" si="15"/>
        <v>1</v>
      </c>
      <c r="AF14" s="599">
        <f t="shared" si="15"/>
        <v>1</v>
      </c>
      <c r="AG14" s="403">
        <f t="shared" si="9"/>
        <v>11</v>
      </c>
      <c r="AR14" s="677" t="s">
        <v>104</v>
      </c>
      <c r="AS14" s="538">
        <f>18/12</f>
        <v>1.5</v>
      </c>
      <c r="AT14" s="538">
        <v>12</v>
      </c>
      <c r="AU14" s="538"/>
    </row>
    <row r="15" spans="2:47" s="741" customFormat="1" ht="22.5" customHeight="1" x14ac:dyDescent="0.3">
      <c r="B15" s="778"/>
      <c r="C15" s="738"/>
      <c r="D15" s="738"/>
      <c r="E15" s="739"/>
      <c r="F15" s="739"/>
      <c r="G15" s="739"/>
      <c r="H15" s="739"/>
      <c r="I15" s="739"/>
      <c r="J15" s="739"/>
      <c r="K15" s="739"/>
      <c r="L15" s="738"/>
      <c r="M15" s="738"/>
      <c r="N15" s="738"/>
      <c r="O15" s="748"/>
      <c r="P15" s="738"/>
      <c r="Q15" s="738"/>
      <c r="U15" s="761">
        <f t="shared" si="0"/>
        <v>1</v>
      </c>
      <c r="V15" s="761">
        <f t="shared" si="1"/>
        <v>1</v>
      </c>
      <c r="W15" s="762">
        <f t="shared" si="2"/>
        <v>1</v>
      </c>
      <c r="X15" s="761">
        <f t="shared" si="7"/>
        <v>1</v>
      </c>
      <c r="Y15" s="761">
        <f t="shared" si="3"/>
        <v>1</v>
      </c>
      <c r="Z15" s="763">
        <f t="shared" si="4"/>
        <v>1</v>
      </c>
      <c r="AA15" s="764">
        <f t="shared" si="5"/>
        <v>1</v>
      </c>
      <c r="AB15" s="765">
        <f t="shared" si="6"/>
        <v>1</v>
      </c>
      <c r="AC15" s="766"/>
      <c r="AD15" s="766">
        <f t="shared" ref="AD15:AF15" si="16">IF(D41="",1,2)</f>
        <v>1</v>
      </c>
      <c r="AE15" s="766">
        <f t="shared" si="16"/>
        <v>1</v>
      </c>
      <c r="AF15" s="766">
        <f t="shared" si="16"/>
        <v>1</v>
      </c>
      <c r="AG15" s="741">
        <f t="shared" si="9"/>
        <v>11</v>
      </c>
      <c r="AR15" s="779" t="s">
        <v>14</v>
      </c>
      <c r="AS15" s="780">
        <f>18/12</f>
        <v>1.5</v>
      </c>
      <c r="AT15" s="780">
        <v>12</v>
      </c>
      <c r="AU15" s="780"/>
    </row>
    <row r="16" spans="2:47" s="741" customFormat="1" ht="22.5" customHeight="1" x14ac:dyDescent="0.3">
      <c r="B16" s="746"/>
      <c r="C16" s="1128" t="s">
        <v>53</v>
      </c>
      <c r="D16" s="1129"/>
      <c r="E16" s="1129"/>
      <c r="F16" s="1129"/>
      <c r="G16" s="1129"/>
      <c r="H16" s="1129"/>
      <c r="I16" s="1129"/>
      <c r="J16" s="1129"/>
      <c r="K16" s="1129"/>
      <c r="L16" s="1129"/>
      <c r="M16" s="1130"/>
      <c r="O16" s="748"/>
      <c r="P16" s="738"/>
      <c r="Q16" s="738"/>
      <c r="U16" s="761">
        <f t="shared" si="0"/>
        <v>1</v>
      </c>
      <c r="V16" s="761">
        <f t="shared" si="1"/>
        <v>1</v>
      </c>
      <c r="W16" s="762">
        <f t="shared" si="2"/>
        <v>1</v>
      </c>
      <c r="X16" s="761">
        <f t="shared" si="7"/>
        <v>1</v>
      </c>
      <c r="Y16" s="761">
        <f t="shared" si="3"/>
        <v>1</v>
      </c>
      <c r="Z16" s="763">
        <f t="shared" si="4"/>
        <v>1</v>
      </c>
      <c r="AA16" s="764">
        <f t="shared" si="5"/>
        <v>1</v>
      </c>
      <c r="AB16" s="765">
        <f t="shared" si="6"/>
        <v>1</v>
      </c>
      <c r="AC16" s="766"/>
      <c r="AD16" s="766">
        <f t="shared" ref="AD16:AF16" si="17">IF(D42="",1,2)</f>
        <v>1</v>
      </c>
      <c r="AE16" s="766">
        <f t="shared" si="17"/>
        <v>1</v>
      </c>
      <c r="AF16" s="766">
        <f t="shared" si="17"/>
        <v>1</v>
      </c>
      <c r="AG16" s="741">
        <f t="shared" si="9"/>
        <v>11</v>
      </c>
    </row>
    <row r="17" spans="2:48" s="782" customFormat="1" ht="18.75" customHeight="1" x14ac:dyDescent="0.3">
      <c r="B17" s="781"/>
      <c r="C17" s="1131" t="s">
        <v>343</v>
      </c>
      <c r="D17" s="1132"/>
      <c r="E17" s="1132"/>
      <c r="F17" s="1132"/>
      <c r="G17" s="1132"/>
      <c r="H17" s="1132"/>
      <c r="I17" s="1132"/>
      <c r="J17" s="1132"/>
      <c r="K17" s="1133"/>
      <c r="L17" s="1133"/>
      <c r="M17" s="1134"/>
      <c r="O17" s="783"/>
      <c r="P17" s="784"/>
      <c r="Q17" s="784"/>
      <c r="AK17" s="741"/>
    </row>
    <row r="18" spans="2:48" s="782" customFormat="1" ht="31.5" customHeight="1" x14ac:dyDescent="0.3">
      <c r="B18" s="781"/>
      <c r="C18" s="785" t="s">
        <v>100</v>
      </c>
      <c r="D18" s="786" t="s">
        <v>342</v>
      </c>
      <c r="E18" s="787" t="s">
        <v>365</v>
      </c>
      <c r="F18" s="788" t="s">
        <v>136</v>
      </c>
      <c r="G18" s="786" t="s">
        <v>45</v>
      </c>
      <c r="H18" s="786" t="s">
        <v>84</v>
      </c>
      <c r="I18" s="789" t="s">
        <v>46</v>
      </c>
      <c r="J18" s="790" t="s">
        <v>44</v>
      </c>
      <c r="K18" s="1104" t="s">
        <v>260</v>
      </c>
      <c r="L18" s="1105"/>
      <c r="M18" s="1106"/>
      <c r="O18" s="783"/>
      <c r="P18" s="784"/>
      <c r="Q18" s="784"/>
      <c r="V18" s="791" t="s">
        <v>76</v>
      </c>
      <c r="W18" s="792"/>
      <c r="X18" s="793" t="s">
        <v>102</v>
      </c>
      <c r="Y18" s="794"/>
      <c r="Z18" s="795"/>
      <c r="AB18" s="793" t="s">
        <v>99</v>
      </c>
    </row>
    <row r="19" spans="2:48" s="501" customFormat="1" ht="16.5" customHeight="1" x14ac:dyDescent="0.3">
      <c r="B19" s="678"/>
      <c r="C19" s="796">
        <v>1</v>
      </c>
      <c r="D19" s="430"/>
      <c r="E19" s="430"/>
      <c r="F19" s="431"/>
      <c r="G19" s="430"/>
      <c r="H19" s="680"/>
      <c r="I19" s="672"/>
      <c r="J19" s="681"/>
      <c r="K19" s="1138"/>
      <c r="L19" s="1139"/>
      <c r="M19" s="1140"/>
      <c r="O19" s="679"/>
      <c r="P19" s="584"/>
      <c r="Q19" s="584"/>
      <c r="U19" s="682" t="s">
        <v>8</v>
      </c>
      <c r="V19" s="675" t="s">
        <v>74</v>
      </c>
      <c r="W19" s="675" t="s">
        <v>75</v>
      </c>
      <c r="X19" s="641" t="s">
        <v>15</v>
      </c>
      <c r="Y19" s="641" t="s">
        <v>103</v>
      </c>
      <c r="Z19" s="683" t="s">
        <v>105</v>
      </c>
      <c r="AA19" s="593"/>
      <c r="AB19" s="684" t="s">
        <v>92</v>
      </c>
      <c r="AC19" s="685" t="s">
        <v>93</v>
      </c>
      <c r="AD19" s="686" t="s">
        <v>94</v>
      </c>
      <c r="AE19" s="635" t="s">
        <v>91</v>
      </c>
      <c r="AF19" s="635" t="s">
        <v>95</v>
      </c>
      <c r="AG19" s="635" t="s">
        <v>96</v>
      </c>
      <c r="AH19" s="577" t="s">
        <v>97</v>
      </c>
      <c r="AI19" s="623" t="s">
        <v>98</v>
      </c>
      <c r="AR19" s="538" t="s">
        <v>32</v>
      </c>
    </row>
    <row r="20" spans="2:48" s="501" customFormat="1" ht="16.5" customHeight="1" x14ac:dyDescent="0.3">
      <c r="B20" s="678"/>
      <c r="C20" s="796">
        <v>2</v>
      </c>
      <c r="D20" s="430"/>
      <c r="E20" s="430"/>
      <c r="F20" s="431"/>
      <c r="G20" s="430"/>
      <c r="H20" s="671"/>
      <c r="I20" s="672"/>
      <c r="J20" s="681"/>
      <c r="K20" s="1138"/>
      <c r="L20" s="1139"/>
      <c r="M20" s="1140"/>
      <c r="O20" s="679"/>
      <c r="P20" s="584"/>
      <c r="Q20" s="584"/>
      <c r="U20" s="687">
        <f t="shared" ref="U20:U29" si="18">IF(H33="",1,2)</f>
        <v>1</v>
      </c>
      <c r="V20" s="448">
        <f>IF(H33="",1,2)</f>
        <v>1</v>
      </c>
      <c r="W20" s="447">
        <f>IF(I33="",1,2)</f>
        <v>1</v>
      </c>
      <c r="X20" s="688">
        <f>IF(K33="",1,2)</f>
        <v>1</v>
      </c>
      <c r="Y20" s="689">
        <f t="shared" ref="Y20:Y29" si="19">IF(L33="",1,2)</f>
        <v>1</v>
      </c>
      <c r="Z20" s="690">
        <f t="shared" ref="Z20:Z29" si="20">IF(M33="",1,2)</f>
        <v>1</v>
      </c>
      <c r="AA20" s="611">
        <f t="shared" ref="AA20:AA29" si="21">IF(OR(N33="",N33=$AR$26,N33=$AR$27),1,2)</f>
        <v>1</v>
      </c>
      <c r="AB20" s="691">
        <f t="shared" ref="AB20:AB29" si="22">IF(D46="",1,2)</f>
        <v>1</v>
      </c>
      <c r="AC20" s="692">
        <f t="shared" ref="AC20:AC29" si="23">IF(E46="",1,2)</f>
        <v>1</v>
      </c>
      <c r="AD20" s="692">
        <f t="shared" ref="AD20:AD29" si="24">IF(F46="",1,2)</f>
        <v>1</v>
      </c>
      <c r="AE20" s="448">
        <f t="shared" ref="AE20:AE29" si="25">IF(G46="",1,2)</f>
        <v>1</v>
      </c>
      <c r="AF20" s="448">
        <f t="shared" ref="AF20:AF29" si="26">IF(H46="",1,2)</f>
        <v>1</v>
      </c>
      <c r="AG20" s="448">
        <f t="shared" ref="AG20:AG29" si="27">IF(I46="",1,2)</f>
        <v>1</v>
      </c>
      <c r="AH20" s="581">
        <f t="shared" ref="AH20:AH29" si="28">IF(J46="",1,2)</f>
        <v>1</v>
      </c>
      <c r="AI20" s="456">
        <f t="shared" ref="AI20:AI29" si="29">IF(K46="",1,2)</f>
        <v>1</v>
      </c>
      <c r="AJ20" s="403">
        <f>SUM(U20:AI20)</f>
        <v>15</v>
      </c>
      <c r="AR20" s="538"/>
    </row>
    <row r="21" spans="2:48" s="501" customFormat="1" ht="16.5" customHeight="1" x14ac:dyDescent="0.3">
      <c r="B21" s="678"/>
      <c r="C21" s="796">
        <v>3</v>
      </c>
      <c r="D21" s="430"/>
      <c r="E21" s="430"/>
      <c r="F21" s="431"/>
      <c r="G21" s="430"/>
      <c r="H21" s="671"/>
      <c r="I21" s="672"/>
      <c r="J21" s="681"/>
      <c r="K21" s="1138"/>
      <c r="L21" s="1139"/>
      <c r="M21" s="1140"/>
      <c r="O21" s="679"/>
      <c r="P21" s="584"/>
      <c r="Q21" s="584"/>
      <c r="U21" s="687">
        <f t="shared" si="18"/>
        <v>1</v>
      </c>
      <c r="V21" s="448">
        <f t="shared" ref="V21:V29" si="30">IF(H34="",1,2)</f>
        <v>1</v>
      </c>
      <c r="W21" s="447">
        <f t="shared" ref="W21:W29" si="31">IF(I34="",1,2)</f>
        <v>1</v>
      </c>
      <c r="X21" s="688">
        <f t="shared" ref="X21:X29" si="32">IF(K34="",1,2)</f>
        <v>1</v>
      </c>
      <c r="Y21" s="689">
        <f t="shared" si="19"/>
        <v>1</v>
      </c>
      <c r="Z21" s="690">
        <f t="shared" si="20"/>
        <v>1</v>
      </c>
      <c r="AA21" s="611">
        <f t="shared" si="21"/>
        <v>1</v>
      </c>
      <c r="AB21" s="691">
        <f t="shared" si="22"/>
        <v>1</v>
      </c>
      <c r="AC21" s="692">
        <f t="shared" si="23"/>
        <v>1</v>
      </c>
      <c r="AD21" s="692">
        <f t="shared" si="24"/>
        <v>1</v>
      </c>
      <c r="AE21" s="448">
        <f t="shared" si="25"/>
        <v>1</v>
      </c>
      <c r="AF21" s="448">
        <f t="shared" si="26"/>
        <v>1</v>
      </c>
      <c r="AG21" s="448">
        <f t="shared" si="27"/>
        <v>1</v>
      </c>
      <c r="AH21" s="581">
        <f t="shared" si="28"/>
        <v>1</v>
      </c>
      <c r="AI21" s="456">
        <f t="shared" si="29"/>
        <v>1</v>
      </c>
      <c r="AJ21" s="403">
        <f t="shared" ref="AJ21:AJ29" si="33">SUM(U21:AI21)</f>
        <v>15</v>
      </c>
    </row>
    <row r="22" spans="2:48" s="501" customFormat="1" ht="16.5" customHeight="1" x14ac:dyDescent="0.3">
      <c r="B22" s="678"/>
      <c r="C22" s="796">
        <v>4</v>
      </c>
      <c r="D22" s="430"/>
      <c r="E22" s="430"/>
      <c r="F22" s="431"/>
      <c r="G22" s="430"/>
      <c r="H22" s="671"/>
      <c r="I22" s="672"/>
      <c r="J22" s="681"/>
      <c r="K22" s="1138"/>
      <c r="L22" s="1139"/>
      <c r="M22" s="1140"/>
      <c r="O22" s="679"/>
      <c r="P22" s="584"/>
      <c r="Q22" s="584"/>
      <c r="U22" s="687">
        <f t="shared" si="18"/>
        <v>1</v>
      </c>
      <c r="V22" s="448">
        <f t="shared" si="30"/>
        <v>1</v>
      </c>
      <c r="W22" s="447">
        <f t="shared" si="31"/>
        <v>1</v>
      </c>
      <c r="X22" s="688">
        <f t="shared" si="32"/>
        <v>1</v>
      </c>
      <c r="Y22" s="689">
        <f t="shared" si="19"/>
        <v>1</v>
      </c>
      <c r="Z22" s="690">
        <f t="shared" si="20"/>
        <v>1</v>
      </c>
      <c r="AA22" s="611">
        <f t="shared" si="21"/>
        <v>1</v>
      </c>
      <c r="AB22" s="691">
        <f t="shared" si="22"/>
        <v>1</v>
      </c>
      <c r="AC22" s="692">
        <f t="shared" si="23"/>
        <v>1</v>
      </c>
      <c r="AD22" s="692">
        <f t="shared" si="24"/>
        <v>1</v>
      </c>
      <c r="AE22" s="448">
        <f t="shared" si="25"/>
        <v>1</v>
      </c>
      <c r="AF22" s="448">
        <f t="shared" si="26"/>
        <v>1</v>
      </c>
      <c r="AG22" s="448">
        <f t="shared" si="27"/>
        <v>1</v>
      </c>
      <c r="AH22" s="581">
        <f t="shared" si="28"/>
        <v>1</v>
      </c>
      <c r="AI22" s="456">
        <f t="shared" si="29"/>
        <v>1</v>
      </c>
      <c r="AJ22" s="403">
        <f t="shared" si="33"/>
        <v>15</v>
      </c>
      <c r="AR22" s="464" t="s">
        <v>216</v>
      </c>
    </row>
    <row r="23" spans="2:48" s="501" customFormat="1" ht="16.5" customHeight="1" x14ac:dyDescent="0.3">
      <c r="B23" s="678"/>
      <c r="C23" s="796">
        <v>5</v>
      </c>
      <c r="D23" s="430"/>
      <c r="E23" s="430"/>
      <c r="F23" s="431"/>
      <c r="G23" s="430"/>
      <c r="H23" s="671"/>
      <c r="I23" s="672"/>
      <c r="J23" s="681"/>
      <c r="K23" s="1138"/>
      <c r="L23" s="1139"/>
      <c r="M23" s="1140"/>
      <c r="O23" s="679"/>
      <c r="P23" s="584"/>
      <c r="Q23" s="584"/>
      <c r="U23" s="687">
        <f t="shared" si="18"/>
        <v>1</v>
      </c>
      <c r="V23" s="448">
        <f t="shared" si="30"/>
        <v>1</v>
      </c>
      <c r="W23" s="447">
        <f t="shared" si="31"/>
        <v>1</v>
      </c>
      <c r="X23" s="688">
        <f t="shared" si="32"/>
        <v>1</v>
      </c>
      <c r="Y23" s="689">
        <f t="shared" si="19"/>
        <v>1</v>
      </c>
      <c r="Z23" s="690">
        <f t="shared" si="20"/>
        <v>1</v>
      </c>
      <c r="AA23" s="611">
        <f t="shared" si="21"/>
        <v>1</v>
      </c>
      <c r="AB23" s="691">
        <f t="shared" si="22"/>
        <v>1</v>
      </c>
      <c r="AC23" s="692">
        <f t="shared" si="23"/>
        <v>1</v>
      </c>
      <c r="AD23" s="692">
        <f t="shared" si="24"/>
        <v>1</v>
      </c>
      <c r="AE23" s="448">
        <f t="shared" si="25"/>
        <v>1</v>
      </c>
      <c r="AF23" s="448">
        <f t="shared" si="26"/>
        <v>1</v>
      </c>
      <c r="AG23" s="448">
        <f t="shared" si="27"/>
        <v>1</v>
      </c>
      <c r="AH23" s="581">
        <f t="shared" si="28"/>
        <v>1</v>
      </c>
      <c r="AI23" s="456">
        <f t="shared" si="29"/>
        <v>1</v>
      </c>
      <c r="AJ23" s="403">
        <f t="shared" si="33"/>
        <v>15</v>
      </c>
      <c r="AR23" s="464" t="s">
        <v>217</v>
      </c>
    </row>
    <row r="24" spans="2:48" s="501" customFormat="1" ht="16.5" customHeight="1" x14ac:dyDescent="0.3">
      <c r="B24" s="678"/>
      <c r="C24" s="796">
        <v>6</v>
      </c>
      <c r="D24" s="430"/>
      <c r="E24" s="430"/>
      <c r="F24" s="431"/>
      <c r="G24" s="430"/>
      <c r="H24" s="671"/>
      <c r="I24" s="672"/>
      <c r="J24" s="681"/>
      <c r="K24" s="1138"/>
      <c r="L24" s="1139"/>
      <c r="M24" s="1140"/>
      <c r="O24" s="679"/>
      <c r="P24" s="584"/>
      <c r="Q24" s="584"/>
      <c r="U24" s="687">
        <f t="shared" si="18"/>
        <v>2</v>
      </c>
      <c r="V24" s="448">
        <f t="shared" si="30"/>
        <v>2</v>
      </c>
      <c r="W24" s="447">
        <f t="shared" si="31"/>
        <v>1</v>
      </c>
      <c r="X24" s="688">
        <f t="shared" si="32"/>
        <v>1</v>
      </c>
      <c r="Y24" s="689">
        <f t="shared" si="19"/>
        <v>1</v>
      </c>
      <c r="Z24" s="690">
        <f t="shared" si="20"/>
        <v>1</v>
      </c>
      <c r="AA24" s="611">
        <f t="shared" si="21"/>
        <v>1</v>
      </c>
      <c r="AB24" s="691">
        <f t="shared" si="22"/>
        <v>1</v>
      </c>
      <c r="AC24" s="692">
        <f t="shared" si="23"/>
        <v>1</v>
      </c>
      <c r="AD24" s="692">
        <f t="shared" si="24"/>
        <v>1</v>
      </c>
      <c r="AE24" s="448">
        <f t="shared" si="25"/>
        <v>1</v>
      </c>
      <c r="AF24" s="448">
        <f t="shared" si="26"/>
        <v>1</v>
      </c>
      <c r="AG24" s="448">
        <f t="shared" si="27"/>
        <v>1</v>
      </c>
      <c r="AH24" s="581">
        <f t="shared" si="28"/>
        <v>1</v>
      </c>
      <c r="AI24" s="456">
        <f t="shared" si="29"/>
        <v>1</v>
      </c>
      <c r="AJ24" s="403">
        <f t="shared" si="33"/>
        <v>17</v>
      </c>
      <c r="AR24" s="464"/>
    </row>
    <row r="25" spans="2:48" s="501" customFormat="1" ht="16.5" customHeight="1" x14ac:dyDescent="0.3">
      <c r="B25" s="678"/>
      <c r="C25" s="796">
        <v>7</v>
      </c>
      <c r="D25" s="430"/>
      <c r="E25" s="430"/>
      <c r="F25" s="431"/>
      <c r="G25" s="430"/>
      <c r="H25" s="671"/>
      <c r="I25" s="672"/>
      <c r="J25" s="681"/>
      <c r="K25" s="1138"/>
      <c r="L25" s="1139"/>
      <c r="M25" s="1140"/>
      <c r="O25" s="679"/>
      <c r="P25" s="584"/>
      <c r="Q25" s="584"/>
      <c r="U25" s="687">
        <f t="shared" si="18"/>
        <v>1</v>
      </c>
      <c r="V25" s="448">
        <f t="shared" si="30"/>
        <v>1</v>
      </c>
      <c r="W25" s="447">
        <f t="shared" si="31"/>
        <v>1</v>
      </c>
      <c r="X25" s="688">
        <f t="shared" si="32"/>
        <v>1</v>
      </c>
      <c r="Y25" s="689">
        <f t="shared" si="19"/>
        <v>1</v>
      </c>
      <c r="Z25" s="690">
        <f t="shared" si="20"/>
        <v>1</v>
      </c>
      <c r="AA25" s="611">
        <f t="shared" si="21"/>
        <v>1</v>
      </c>
      <c r="AB25" s="691">
        <f t="shared" si="22"/>
        <v>1</v>
      </c>
      <c r="AC25" s="692">
        <f t="shared" si="23"/>
        <v>1</v>
      </c>
      <c r="AD25" s="692">
        <f t="shared" si="24"/>
        <v>1</v>
      </c>
      <c r="AE25" s="448">
        <f t="shared" si="25"/>
        <v>1</v>
      </c>
      <c r="AF25" s="448">
        <f t="shared" si="26"/>
        <v>1</v>
      </c>
      <c r="AG25" s="448">
        <f t="shared" si="27"/>
        <v>1</v>
      </c>
      <c r="AH25" s="581">
        <f t="shared" si="28"/>
        <v>1</v>
      </c>
      <c r="AI25" s="456">
        <f t="shared" si="29"/>
        <v>1</v>
      </c>
      <c r="AJ25" s="403">
        <f t="shared" si="33"/>
        <v>15</v>
      </c>
    </row>
    <row r="26" spans="2:48" s="501" customFormat="1" ht="16.5" customHeight="1" x14ac:dyDescent="0.3">
      <c r="B26" s="678"/>
      <c r="C26" s="796">
        <v>8</v>
      </c>
      <c r="D26" s="430"/>
      <c r="E26" s="430"/>
      <c r="F26" s="431"/>
      <c r="G26" s="430"/>
      <c r="H26" s="671"/>
      <c r="I26" s="672"/>
      <c r="J26" s="681"/>
      <c r="K26" s="1138"/>
      <c r="L26" s="1139"/>
      <c r="M26" s="1140"/>
      <c r="O26" s="679"/>
      <c r="P26" s="584"/>
      <c r="Q26" s="584"/>
      <c r="U26" s="687">
        <f t="shared" si="18"/>
        <v>1</v>
      </c>
      <c r="V26" s="448">
        <f t="shared" si="30"/>
        <v>1</v>
      </c>
      <c r="W26" s="447">
        <f t="shared" si="31"/>
        <v>1</v>
      </c>
      <c r="X26" s="688">
        <f t="shared" si="32"/>
        <v>1</v>
      </c>
      <c r="Y26" s="689">
        <f t="shared" si="19"/>
        <v>1</v>
      </c>
      <c r="Z26" s="690">
        <f t="shared" si="20"/>
        <v>1</v>
      </c>
      <c r="AA26" s="611">
        <f t="shared" si="21"/>
        <v>1</v>
      </c>
      <c r="AB26" s="691">
        <f t="shared" si="22"/>
        <v>1</v>
      </c>
      <c r="AC26" s="692">
        <f t="shared" si="23"/>
        <v>1</v>
      </c>
      <c r="AD26" s="692">
        <f t="shared" si="24"/>
        <v>1</v>
      </c>
      <c r="AE26" s="448">
        <f t="shared" si="25"/>
        <v>1</v>
      </c>
      <c r="AF26" s="448">
        <f t="shared" si="26"/>
        <v>1</v>
      </c>
      <c r="AG26" s="448">
        <f t="shared" si="27"/>
        <v>1</v>
      </c>
      <c r="AH26" s="581">
        <f t="shared" si="28"/>
        <v>1</v>
      </c>
      <c r="AI26" s="456">
        <f t="shared" si="29"/>
        <v>1</v>
      </c>
      <c r="AJ26" s="403">
        <f t="shared" si="33"/>
        <v>15</v>
      </c>
      <c r="AR26" s="693" t="s">
        <v>214</v>
      </c>
    </row>
    <row r="27" spans="2:48" s="501" customFormat="1" ht="16.5" customHeight="1" x14ac:dyDescent="0.3">
      <c r="B27" s="678"/>
      <c r="C27" s="796">
        <v>9</v>
      </c>
      <c r="D27" s="430"/>
      <c r="E27" s="430"/>
      <c r="F27" s="431"/>
      <c r="G27" s="430"/>
      <c r="H27" s="671"/>
      <c r="I27" s="672"/>
      <c r="J27" s="681"/>
      <c r="K27" s="1138"/>
      <c r="L27" s="1139"/>
      <c r="M27" s="1140"/>
      <c r="O27" s="679"/>
      <c r="P27" s="584"/>
      <c r="Q27" s="584"/>
      <c r="U27" s="687">
        <f t="shared" si="18"/>
        <v>2</v>
      </c>
      <c r="V27" s="448">
        <f t="shared" si="30"/>
        <v>2</v>
      </c>
      <c r="W27" s="447">
        <f t="shared" si="31"/>
        <v>1</v>
      </c>
      <c r="X27" s="688">
        <f t="shared" si="32"/>
        <v>1</v>
      </c>
      <c r="Y27" s="689">
        <f t="shared" si="19"/>
        <v>1</v>
      </c>
      <c r="Z27" s="690">
        <f t="shared" si="20"/>
        <v>1</v>
      </c>
      <c r="AA27" s="611">
        <f t="shared" si="21"/>
        <v>1</v>
      </c>
      <c r="AB27" s="691">
        <f t="shared" si="22"/>
        <v>1</v>
      </c>
      <c r="AC27" s="692">
        <f t="shared" si="23"/>
        <v>1</v>
      </c>
      <c r="AD27" s="692">
        <f t="shared" si="24"/>
        <v>1</v>
      </c>
      <c r="AE27" s="448">
        <f t="shared" si="25"/>
        <v>1</v>
      </c>
      <c r="AF27" s="448">
        <f t="shared" si="26"/>
        <v>1</v>
      </c>
      <c r="AG27" s="448">
        <f t="shared" si="27"/>
        <v>1</v>
      </c>
      <c r="AH27" s="581">
        <f t="shared" si="28"/>
        <v>1</v>
      </c>
      <c r="AI27" s="456">
        <f t="shared" si="29"/>
        <v>1</v>
      </c>
      <c r="AJ27" s="403">
        <f t="shared" si="33"/>
        <v>17</v>
      </c>
      <c r="AR27" s="464" t="s">
        <v>212</v>
      </c>
      <c r="AV27" s="694"/>
    </row>
    <row r="28" spans="2:48" s="782" customFormat="1" ht="16.5" customHeight="1" x14ac:dyDescent="0.3">
      <c r="B28" s="781"/>
      <c r="C28" s="796">
        <v>10</v>
      </c>
      <c r="D28" s="761"/>
      <c r="E28" s="761"/>
      <c r="F28" s="762"/>
      <c r="G28" s="761"/>
      <c r="H28" s="763"/>
      <c r="I28" s="764"/>
      <c r="J28" s="797"/>
      <c r="K28" s="1135"/>
      <c r="L28" s="1136"/>
      <c r="M28" s="1137"/>
      <c r="O28" s="783"/>
      <c r="P28" s="784"/>
      <c r="Q28" s="784"/>
      <c r="U28" s="798">
        <f t="shared" si="18"/>
        <v>1</v>
      </c>
      <c r="V28" s="765">
        <f t="shared" si="30"/>
        <v>1</v>
      </c>
      <c r="W28" s="799">
        <f t="shared" si="31"/>
        <v>1</v>
      </c>
      <c r="X28" s="800">
        <f t="shared" si="32"/>
        <v>1</v>
      </c>
      <c r="Y28" s="801">
        <f t="shared" si="19"/>
        <v>1</v>
      </c>
      <c r="Z28" s="802">
        <f t="shared" si="20"/>
        <v>1</v>
      </c>
      <c r="AA28" s="803">
        <f t="shared" si="21"/>
        <v>1</v>
      </c>
      <c r="AB28" s="804">
        <f t="shared" si="22"/>
        <v>1</v>
      </c>
      <c r="AC28" s="805">
        <f t="shared" si="23"/>
        <v>1</v>
      </c>
      <c r="AD28" s="805">
        <f t="shared" si="24"/>
        <v>1</v>
      </c>
      <c r="AE28" s="765">
        <f t="shared" si="25"/>
        <v>1</v>
      </c>
      <c r="AF28" s="765">
        <f t="shared" si="26"/>
        <v>1</v>
      </c>
      <c r="AG28" s="765">
        <f t="shared" si="27"/>
        <v>1</v>
      </c>
      <c r="AH28" s="806">
        <f t="shared" si="28"/>
        <v>1</v>
      </c>
      <c r="AI28" s="807">
        <f t="shared" si="29"/>
        <v>1</v>
      </c>
      <c r="AJ28" s="741">
        <f t="shared" si="33"/>
        <v>15</v>
      </c>
      <c r="AR28" s="808" t="s">
        <v>213</v>
      </c>
      <c r="AV28" s="1145"/>
    </row>
    <row r="29" spans="2:48" s="782" customFormat="1" ht="22.5" customHeight="1" thickBot="1" x14ac:dyDescent="0.35">
      <c r="B29" s="781"/>
      <c r="C29" s="809"/>
      <c r="D29" s="810"/>
      <c r="E29" s="810"/>
      <c r="F29" s="784"/>
      <c r="G29" s="784"/>
      <c r="H29" s="784"/>
      <c r="I29" s="784"/>
      <c r="J29" s="784"/>
      <c r="K29" s="784"/>
      <c r="L29" s="784"/>
      <c r="M29" s="784"/>
      <c r="O29" s="783"/>
      <c r="P29" s="784"/>
      <c r="Q29" s="784"/>
      <c r="U29" s="807">
        <f t="shared" si="18"/>
        <v>1</v>
      </c>
      <c r="V29" s="765">
        <f t="shared" si="30"/>
        <v>1</v>
      </c>
      <c r="W29" s="799">
        <f t="shared" si="31"/>
        <v>1</v>
      </c>
      <c r="X29" s="800">
        <f t="shared" si="32"/>
        <v>1</v>
      </c>
      <c r="Y29" s="801">
        <f t="shared" si="19"/>
        <v>1</v>
      </c>
      <c r="Z29" s="802">
        <f t="shared" si="20"/>
        <v>1</v>
      </c>
      <c r="AA29" s="803">
        <f t="shared" si="21"/>
        <v>1</v>
      </c>
      <c r="AB29" s="804">
        <f t="shared" si="22"/>
        <v>1</v>
      </c>
      <c r="AC29" s="807">
        <f t="shared" si="23"/>
        <v>1</v>
      </c>
      <c r="AD29" s="807">
        <f t="shared" si="24"/>
        <v>1</v>
      </c>
      <c r="AE29" s="765">
        <f t="shared" si="25"/>
        <v>1</v>
      </c>
      <c r="AF29" s="765">
        <f t="shared" si="26"/>
        <v>1</v>
      </c>
      <c r="AG29" s="765">
        <f t="shared" si="27"/>
        <v>1</v>
      </c>
      <c r="AH29" s="806">
        <f t="shared" si="28"/>
        <v>1</v>
      </c>
      <c r="AI29" s="807">
        <f t="shared" si="29"/>
        <v>1</v>
      </c>
      <c r="AJ29" s="741">
        <f t="shared" si="33"/>
        <v>15</v>
      </c>
      <c r="AV29" s="1145"/>
    </row>
    <row r="30" spans="2:48" s="782" customFormat="1" ht="22.5" customHeight="1" thickBot="1" x14ac:dyDescent="0.35">
      <c r="B30" s="781"/>
      <c r="C30" s="811"/>
      <c r="D30" s="811"/>
      <c r="E30" s="811"/>
      <c r="F30" s="811"/>
      <c r="G30" s="1153" t="s">
        <v>101</v>
      </c>
      <c r="H30" s="1153"/>
      <c r="I30" s="1153"/>
      <c r="J30" s="1153"/>
      <c r="K30" s="1153"/>
      <c r="L30" s="1153"/>
      <c r="M30" s="1153"/>
      <c r="N30" s="1154"/>
      <c r="O30" s="783"/>
      <c r="P30" s="784"/>
      <c r="Q30" s="784"/>
      <c r="U30" s="812"/>
      <c r="V30" s="300"/>
      <c r="W30" s="813"/>
      <c r="X30" s="814"/>
      <c r="Y30" s="815"/>
      <c r="Z30" s="816"/>
      <c r="AA30" s="817"/>
      <c r="AB30" s="818"/>
      <c r="AC30" s="812"/>
      <c r="AD30" s="812"/>
      <c r="AE30" s="300"/>
      <c r="AF30" s="300"/>
      <c r="AG30" s="300"/>
      <c r="AH30" s="812"/>
      <c r="AI30" s="812"/>
      <c r="AJ30" s="741"/>
      <c r="AR30" s="819"/>
      <c r="AS30" s="1143"/>
      <c r="AT30" s="1144"/>
      <c r="AU30" s="1144"/>
      <c r="AV30" s="820"/>
    </row>
    <row r="31" spans="2:48" s="782" customFormat="1" ht="22.5" customHeight="1" thickBot="1" x14ac:dyDescent="0.35">
      <c r="B31" s="781"/>
      <c r="C31" s="1111" t="s">
        <v>100</v>
      </c>
      <c r="D31" s="1109" t="s">
        <v>80</v>
      </c>
      <c r="E31" s="1109" t="s">
        <v>344</v>
      </c>
      <c r="F31" s="1109" t="s">
        <v>285</v>
      </c>
      <c r="G31" s="1107" t="s">
        <v>258</v>
      </c>
      <c r="H31" s="1155" t="s">
        <v>76</v>
      </c>
      <c r="I31" s="1156"/>
      <c r="J31" s="1157"/>
      <c r="K31" s="793" t="s">
        <v>102</v>
      </c>
      <c r="L31" s="794"/>
      <c r="M31" s="794"/>
      <c r="N31" s="821"/>
      <c r="O31" s="783"/>
      <c r="P31" s="784"/>
      <c r="Q31" s="784"/>
      <c r="U31" s="812"/>
      <c r="V31" s="300"/>
      <c r="W31" s="813"/>
      <c r="X31" s="814"/>
      <c r="Y31" s="815"/>
      <c r="Z31" s="816"/>
      <c r="AA31" s="817"/>
      <c r="AB31" s="818"/>
      <c r="AC31" s="812"/>
      <c r="AD31" s="812"/>
      <c r="AE31" s="300"/>
      <c r="AF31" s="300"/>
      <c r="AG31" s="300"/>
      <c r="AH31" s="812"/>
      <c r="AI31" s="812"/>
      <c r="AJ31" s="741"/>
      <c r="AR31" s="822" t="s">
        <v>271</v>
      </c>
      <c r="AS31" s="823" t="s">
        <v>273</v>
      </c>
      <c r="AT31" s="823" t="s">
        <v>273</v>
      </c>
      <c r="AU31" s="823" t="s">
        <v>276</v>
      </c>
      <c r="AV31" s="820"/>
    </row>
    <row r="32" spans="2:48" s="782" customFormat="1" ht="31.5" customHeight="1" thickBot="1" x14ac:dyDescent="0.35">
      <c r="B32" s="781"/>
      <c r="C32" s="1112"/>
      <c r="D32" s="1110"/>
      <c r="E32" s="1110"/>
      <c r="F32" s="1110"/>
      <c r="G32" s="1108"/>
      <c r="H32" s="824" t="s">
        <v>74</v>
      </c>
      <c r="I32" s="1158" t="s">
        <v>75</v>
      </c>
      <c r="J32" s="1159"/>
      <c r="K32" s="825" t="s">
        <v>15</v>
      </c>
      <c r="L32" s="825" t="s">
        <v>345</v>
      </c>
      <c r="M32" s="826" t="s">
        <v>105</v>
      </c>
      <c r="N32" s="827"/>
      <c r="O32" s="783"/>
      <c r="P32" s="784"/>
      <c r="Q32" s="784"/>
      <c r="U32" s="812"/>
      <c r="V32" s="300"/>
      <c r="W32" s="813"/>
      <c r="X32" s="814"/>
      <c r="Y32" s="815"/>
      <c r="Z32" s="816"/>
      <c r="AA32" s="817"/>
      <c r="AB32" s="818"/>
      <c r="AC32" s="812"/>
      <c r="AD32" s="812"/>
      <c r="AE32" s="300"/>
      <c r="AF32" s="300"/>
      <c r="AG32" s="300"/>
      <c r="AH32" s="812"/>
      <c r="AI32" s="812"/>
      <c r="AJ32" s="741"/>
      <c r="AR32" s="828"/>
      <c r="AS32" s="829" t="s">
        <v>272</v>
      </c>
      <c r="AT32" s="830" t="s">
        <v>274</v>
      </c>
      <c r="AU32" s="830" t="s">
        <v>275</v>
      </c>
      <c r="AV32" s="820"/>
    </row>
    <row r="33" spans="2:51" s="501" customFormat="1" ht="22.5" customHeight="1" thickBot="1" x14ac:dyDescent="0.35">
      <c r="B33" s="678"/>
      <c r="C33" s="796">
        <v>1</v>
      </c>
      <c r="D33" s="610"/>
      <c r="E33" s="270" t="str">
        <f>IF(F19="","",IF($E$7="","Input Date Above",IF(D33="","Start Date Required",IF(D33&gt;=$U$122,D33,IF(D33&lt;$U$122,$U$122)))))</f>
        <v/>
      </c>
      <c r="F33" s="701"/>
      <c r="G33" s="687"/>
      <c r="H33" s="725"/>
      <c r="I33" s="1141"/>
      <c r="J33" s="1142"/>
      <c r="K33" s="702"/>
      <c r="L33" s="703"/>
      <c r="M33" s="704"/>
      <c r="N33" s="611" t="str">
        <f t="shared" ref="N33:N42" si="34">IF(AE46=2,"",AC46)</f>
        <v xml:space="preserve">-              </v>
      </c>
      <c r="O33" s="679"/>
      <c r="P33" s="584"/>
      <c r="Q33" s="584"/>
      <c r="U33" s="461"/>
      <c r="V33" s="625"/>
      <c r="W33" s="354"/>
      <c r="X33" s="697"/>
      <c r="Y33" s="698"/>
      <c r="Z33" s="699"/>
      <c r="AA33" s="626"/>
      <c r="AB33" s="700"/>
      <c r="AC33" s="461"/>
      <c r="AD33" s="461"/>
      <c r="AE33" s="625"/>
      <c r="AF33" s="625"/>
      <c r="AG33" s="625"/>
      <c r="AH33" s="461"/>
      <c r="AI33" s="461"/>
      <c r="AJ33" s="403"/>
      <c r="AR33" s="481" t="s">
        <v>123</v>
      </c>
      <c r="AS33" s="482">
        <v>8.19</v>
      </c>
      <c r="AT33" s="482">
        <v>10.25</v>
      </c>
      <c r="AU33" s="482">
        <v>14.5</v>
      </c>
    </row>
    <row r="34" spans="2:51" s="501" customFormat="1" ht="22.5" customHeight="1" thickBot="1" x14ac:dyDescent="0.35">
      <c r="B34" s="678"/>
      <c r="C34" s="796">
        <v>2</v>
      </c>
      <c r="D34" s="610"/>
      <c r="E34" s="270" t="str">
        <f t="shared" ref="E34:E42" si="35">IF(F20="","",IF($E$7="","Input Date Above",IF(D34="","Start Date Required",IF(D34&gt;=$U$122,D34,IF(D34&lt;$U$122,$U$122)))))</f>
        <v/>
      </c>
      <c r="F34" s="705"/>
      <c r="G34" s="687"/>
      <c r="H34" s="725"/>
      <c r="I34" s="1141"/>
      <c r="J34" s="1142"/>
      <c r="K34" s="702"/>
      <c r="L34" s="706"/>
      <c r="M34" s="581"/>
      <c r="N34" s="611" t="str">
        <f t="shared" si="34"/>
        <v xml:space="preserve">-              </v>
      </c>
      <c r="O34" s="679"/>
      <c r="P34" s="584"/>
      <c r="Q34" s="584"/>
      <c r="U34" s="461"/>
      <c r="V34" s="625"/>
      <c r="W34" s="354"/>
      <c r="X34" s="697"/>
      <c r="Y34" s="698"/>
      <c r="Z34" s="699"/>
      <c r="AA34" s="626"/>
      <c r="AB34" s="700"/>
      <c r="AC34" s="461"/>
      <c r="AD34" s="461"/>
      <c r="AE34" s="625"/>
      <c r="AF34" s="625"/>
      <c r="AG34" s="625"/>
      <c r="AH34" s="461"/>
      <c r="AI34" s="461"/>
      <c r="AJ34" s="403"/>
    </row>
    <row r="35" spans="2:51" s="501" customFormat="1" ht="22.5" customHeight="1" thickBot="1" x14ac:dyDescent="0.35">
      <c r="B35" s="678"/>
      <c r="C35" s="796">
        <v>3</v>
      </c>
      <c r="D35" s="610"/>
      <c r="E35" s="270" t="str">
        <f t="shared" si="35"/>
        <v/>
      </c>
      <c r="F35" s="705"/>
      <c r="G35" s="687"/>
      <c r="H35" s="725"/>
      <c r="I35" s="1141"/>
      <c r="J35" s="1142"/>
      <c r="K35" s="702"/>
      <c r="L35" s="706"/>
      <c r="M35" s="707"/>
      <c r="N35" s="611" t="str">
        <f t="shared" si="34"/>
        <v xml:space="preserve">-              </v>
      </c>
      <c r="O35" s="679"/>
      <c r="P35" s="584"/>
      <c r="Q35" s="584"/>
      <c r="U35" s="461"/>
      <c r="V35" s="625"/>
      <c r="W35" s="354"/>
      <c r="X35" s="697"/>
      <c r="Y35" s="698"/>
      <c r="Z35" s="699"/>
      <c r="AA35" s="626"/>
      <c r="AB35" s="700"/>
      <c r="AC35" s="461"/>
      <c r="AD35" s="461"/>
      <c r="AE35" s="625"/>
      <c r="AF35" s="625"/>
      <c r="AG35" s="625"/>
      <c r="AH35" s="461"/>
      <c r="AI35" s="461"/>
      <c r="AJ35" s="403"/>
      <c r="AS35" s="476" t="s">
        <v>272</v>
      </c>
      <c r="AT35" s="499">
        <v>8.19</v>
      </c>
    </row>
    <row r="36" spans="2:51" s="501" customFormat="1" ht="22.5" customHeight="1" thickBot="1" x14ac:dyDescent="0.35">
      <c r="B36" s="678"/>
      <c r="C36" s="796">
        <v>4</v>
      </c>
      <c r="D36" s="610"/>
      <c r="E36" s="270" t="str">
        <f t="shared" si="35"/>
        <v/>
      </c>
      <c r="F36" s="458"/>
      <c r="G36" s="687"/>
      <c r="H36" s="725"/>
      <c r="I36" s="1141"/>
      <c r="J36" s="1142"/>
      <c r="K36" s="702"/>
      <c r="L36" s="706"/>
      <c r="M36" s="581"/>
      <c r="N36" s="611" t="str">
        <f t="shared" si="34"/>
        <v xml:space="preserve">-              </v>
      </c>
      <c r="O36" s="679"/>
      <c r="P36" s="584"/>
      <c r="Q36" s="584"/>
      <c r="U36" s="461"/>
      <c r="V36" s="625"/>
      <c r="W36" s="354"/>
      <c r="X36" s="697"/>
      <c r="Y36" s="698"/>
      <c r="Z36" s="699"/>
      <c r="AA36" s="626"/>
      <c r="AB36" s="700"/>
      <c r="AC36" s="461"/>
      <c r="AD36" s="461"/>
      <c r="AE36" s="625"/>
      <c r="AF36" s="625"/>
      <c r="AG36" s="625"/>
      <c r="AH36" s="461"/>
      <c r="AI36" s="461"/>
      <c r="AJ36" s="403"/>
      <c r="AS36" s="477" t="s">
        <v>274</v>
      </c>
      <c r="AT36" s="499">
        <v>10.25</v>
      </c>
    </row>
    <row r="37" spans="2:51" s="501" customFormat="1" ht="22.5" customHeight="1" x14ac:dyDescent="0.3">
      <c r="B37" s="678"/>
      <c r="C37" s="796">
        <v>5</v>
      </c>
      <c r="D37" s="610"/>
      <c r="E37" s="270" t="str">
        <f t="shared" si="35"/>
        <v/>
      </c>
      <c r="F37" s="458"/>
      <c r="G37" s="687"/>
      <c r="H37" s="725" t="s">
        <v>255</v>
      </c>
      <c r="I37" s="1141"/>
      <c r="J37" s="1142"/>
      <c r="K37" s="702"/>
      <c r="L37" s="706"/>
      <c r="M37" s="581"/>
      <c r="N37" s="611" t="str">
        <f t="shared" si="34"/>
        <v xml:space="preserve">-              </v>
      </c>
      <c r="O37" s="679"/>
      <c r="P37" s="584"/>
      <c r="Q37" s="584"/>
      <c r="U37" s="461"/>
      <c r="V37" s="625"/>
      <c r="W37" s="354"/>
      <c r="X37" s="697"/>
      <c r="Y37" s="698"/>
      <c r="Z37" s="699"/>
      <c r="AA37" s="626"/>
      <c r="AB37" s="700"/>
      <c r="AC37" s="461"/>
      <c r="AD37" s="461"/>
      <c r="AE37" s="625"/>
      <c r="AF37" s="625"/>
      <c r="AG37" s="625"/>
      <c r="AH37" s="461"/>
      <c r="AI37" s="461"/>
      <c r="AJ37" s="403"/>
      <c r="AS37" s="477" t="s">
        <v>275</v>
      </c>
      <c r="AT37" s="499">
        <v>14.5</v>
      </c>
    </row>
    <row r="38" spans="2:51" s="501" customFormat="1" ht="22.5" customHeight="1" x14ac:dyDescent="0.3">
      <c r="B38" s="678"/>
      <c r="C38" s="796">
        <v>6</v>
      </c>
      <c r="D38" s="610"/>
      <c r="E38" s="270" t="str">
        <f t="shared" si="35"/>
        <v/>
      </c>
      <c r="F38" s="458"/>
      <c r="G38" s="687"/>
      <c r="H38" s="725"/>
      <c r="I38" s="1141"/>
      <c r="J38" s="1142"/>
      <c r="K38" s="702"/>
      <c r="L38" s="706"/>
      <c r="M38" s="581"/>
      <c r="N38" s="611" t="str">
        <f t="shared" si="34"/>
        <v xml:space="preserve">-              </v>
      </c>
      <c r="O38" s="679"/>
      <c r="P38" s="584"/>
      <c r="Q38" s="584"/>
      <c r="U38" s="461"/>
      <c r="V38" s="625"/>
      <c r="W38" s="354"/>
      <c r="X38" s="697"/>
      <c r="Y38" s="698"/>
      <c r="Z38" s="699"/>
      <c r="AA38" s="626"/>
      <c r="AB38" s="700"/>
      <c r="AC38" s="461"/>
      <c r="AD38" s="461"/>
      <c r="AE38" s="625"/>
      <c r="AF38" s="625"/>
      <c r="AG38" s="625"/>
      <c r="AH38" s="461"/>
      <c r="AI38" s="461"/>
      <c r="AJ38" s="403"/>
      <c r="AS38" s="501" t="s">
        <v>129</v>
      </c>
      <c r="AT38" s="499">
        <v>1.9830000000000001</v>
      </c>
    </row>
    <row r="39" spans="2:51" s="501" customFormat="1" ht="22.5" customHeight="1" x14ac:dyDescent="0.3">
      <c r="B39" s="678"/>
      <c r="C39" s="796">
        <v>7</v>
      </c>
      <c r="D39" s="610"/>
      <c r="E39" s="270" t="str">
        <f t="shared" si="35"/>
        <v/>
      </c>
      <c r="F39" s="458"/>
      <c r="G39" s="687"/>
      <c r="H39" s="725"/>
      <c r="I39" s="1141"/>
      <c r="J39" s="1142"/>
      <c r="K39" s="702"/>
      <c r="L39" s="706"/>
      <c r="M39" s="581"/>
      <c r="N39" s="611" t="str">
        <f t="shared" si="34"/>
        <v xml:space="preserve">-              </v>
      </c>
      <c r="O39" s="679"/>
      <c r="P39" s="584"/>
      <c r="Q39" s="584"/>
      <c r="U39" s="461"/>
      <c r="V39" s="625"/>
      <c r="W39" s="354"/>
      <c r="X39" s="697"/>
      <c r="Y39" s="698"/>
      <c r="Z39" s="699"/>
      <c r="AA39" s="626"/>
      <c r="AB39" s="700"/>
      <c r="AC39" s="461"/>
      <c r="AD39" s="461"/>
      <c r="AE39" s="625"/>
      <c r="AF39" s="625"/>
      <c r="AG39" s="625"/>
      <c r="AH39" s="461"/>
      <c r="AI39" s="461"/>
      <c r="AJ39" s="403"/>
      <c r="AS39" s="501" t="s">
        <v>270</v>
      </c>
      <c r="AT39" s="499">
        <v>0.80800000000000005</v>
      </c>
    </row>
    <row r="40" spans="2:51" s="501" customFormat="1" ht="22.5" customHeight="1" x14ac:dyDescent="0.3">
      <c r="B40" s="678"/>
      <c r="C40" s="796">
        <v>8</v>
      </c>
      <c r="D40" s="610"/>
      <c r="E40" s="270" t="str">
        <f t="shared" si="35"/>
        <v/>
      </c>
      <c r="F40" s="458"/>
      <c r="G40" s="687"/>
      <c r="H40" s="725" t="s">
        <v>255</v>
      </c>
      <c r="I40" s="1141"/>
      <c r="J40" s="1142"/>
      <c r="K40" s="702"/>
      <c r="L40" s="706"/>
      <c r="M40" s="581"/>
      <c r="N40" s="611" t="str">
        <f t="shared" si="34"/>
        <v xml:space="preserve">-              </v>
      </c>
      <c r="O40" s="679"/>
      <c r="P40" s="584"/>
      <c r="Q40" s="584"/>
      <c r="U40" s="461"/>
      <c r="V40" s="625"/>
      <c r="W40" s="354"/>
      <c r="X40" s="697"/>
      <c r="Y40" s="698"/>
      <c r="Z40" s="699"/>
      <c r="AA40" s="626"/>
      <c r="AB40" s="700"/>
      <c r="AC40" s="461"/>
      <c r="AD40" s="461"/>
      <c r="AE40" s="625"/>
      <c r="AF40" s="625"/>
      <c r="AG40" s="625"/>
      <c r="AH40" s="461"/>
      <c r="AI40" s="461"/>
      <c r="AJ40" s="403"/>
      <c r="AS40" s="501" t="s">
        <v>286</v>
      </c>
      <c r="AT40" s="512">
        <v>1</v>
      </c>
    </row>
    <row r="41" spans="2:51" s="501" customFormat="1" ht="22.5" customHeight="1" x14ac:dyDescent="0.3">
      <c r="B41" s="678"/>
      <c r="C41" s="796">
        <v>9</v>
      </c>
      <c r="D41" s="610"/>
      <c r="E41" s="270" t="str">
        <f t="shared" si="35"/>
        <v/>
      </c>
      <c r="F41" s="458"/>
      <c r="G41" s="687"/>
      <c r="H41" s="725"/>
      <c r="I41" s="1141"/>
      <c r="J41" s="1142"/>
      <c r="K41" s="702"/>
      <c r="L41" s="706"/>
      <c r="M41" s="581"/>
      <c r="N41" s="611" t="str">
        <f t="shared" si="34"/>
        <v xml:space="preserve">-              </v>
      </c>
      <c r="O41" s="679"/>
      <c r="P41" s="584"/>
      <c r="Q41" s="584"/>
      <c r="U41" s="461"/>
      <c r="V41" s="625"/>
      <c r="W41" s="354"/>
      <c r="X41" s="697"/>
      <c r="Y41" s="698"/>
      <c r="Z41" s="699"/>
      <c r="AA41" s="626"/>
      <c r="AB41" s="700"/>
      <c r="AC41" s="461"/>
      <c r="AD41" s="461"/>
      <c r="AE41" s="625"/>
      <c r="AF41" s="625"/>
      <c r="AG41" s="625"/>
      <c r="AH41" s="461"/>
      <c r="AI41" s="461"/>
      <c r="AJ41" s="403"/>
    </row>
    <row r="42" spans="2:51" s="501" customFormat="1" ht="22.5" customHeight="1" x14ac:dyDescent="0.3">
      <c r="B42" s="678"/>
      <c r="C42" s="796">
        <v>10</v>
      </c>
      <c r="D42" s="610"/>
      <c r="E42" s="270" t="str">
        <f t="shared" si="35"/>
        <v/>
      </c>
      <c r="F42" s="458"/>
      <c r="G42" s="724"/>
      <c r="H42" s="725"/>
      <c r="I42" s="1141"/>
      <c r="J42" s="1142"/>
      <c r="K42" s="702"/>
      <c r="L42" s="706"/>
      <c r="M42" s="581"/>
      <c r="N42" s="621" t="str">
        <f t="shared" si="34"/>
        <v xml:space="preserve">-              </v>
      </c>
      <c r="O42" s="679"/>
      <c r="P42" s="584"/>
      <c r="Q42" s="584"/>
      <c r="U42" s="461"/>
      <c r="V42" s="625"/>
      <c r="W42" s="354"/>
      <c r="X42" s="697"/>
      <c r="Y42" s="698"/>
      <c r="Z42" s="699"/>
      <c r="AA42" s="626"/>
      <c r="AB42" s="700"/>
      <c r="AC42" s="461"/>
      <c r="AD42" s="461"/>
      <c r="AE42" s="625"/>
      <c r="AF42" s="625"/>
      <c r="AG42" s="625"/>
      <c r="AH42" s="461"/>
      <c r="AI42" s="461"/>
      <c r="AJ42" s="403"/>
      <c r="AR42" s="538" t="s">
        <v>282</v>
      </c>
      <c r="AS42" s="538" t="s">
        <v>282</v>
      </c>
      <c r="AV42" s="403"/>
      <c r="AW42" s="403"/>
      <c r="AX42" s="403"/>
      <c r="AY42" s="403"/>
    </row>
    <row r="43" spans="2:51" s="501" customFormat="1" ht="22.5" customHeight="1" x14ac:dyDescent="0.3">
      <c r="B43" s="678"/>
      <c r="D43" s="696"/>
      <c r="E43" s="696"/>
      <c r="F43" s="584"/>
      <c r="G43" s="584"/>
      <c r="L43" s="584"/>
      <c r="M43" s="584"/>
      <c r="N43" s="584"/>
      <c r="O43" s="679"/>
      <c r="P43" s="584"/>
      <c r="Q43" s="584"/>
      <c r="U43" s="461"/>
      <c r="V43" s="625"/>
      <c r="W43" s="354"/>
      <c r="X43" s="697"/>
      <c r="Y43" s="698"/>
      <c r="Z43" s="699"/>
      <c r="AA43" s="626"/>
      <c r="AB43" s="700"/>
      <c r="AC43" s="461"/>
      <c r="AD43" s="461"/>
      <c r="AE43" s="625"/>
      <c r="AF43" s="625"/>
      <c r="AG43" s="625"/>
      <c r="AH43" s="461"/>
      <c r="AI43" s="461"/>
      <c r="AJ43" s="403"/>
      <c r="AR43" s="538" t="s">
        <v>283</v>
      </c>
      <c r="AS43" s="538" t="s">
        <v>283</v>
      </c>
      <c r="AT43" s="403"/>
      <c r="AU43" s="403"/>
      <c r="AV43" s="403"/>
      <c r="AW43" s="403"/>
      <c r="AX43" s="403"/>
      <c r="AY43" s="403"/>
    </row>
    <row r="44" spans="2:51" s="782" customFormat="1" ht="16.5" customHeight="1" x14ac:dyDescent="0.3">
      <c r="B44" s="746"/>
      <c r="C44" s="1113" t="s">
        <v>243</v>
      </c>
      <c r="D44" s="1114"/>
      <c r="E44" s="1114"/>
      <c r="F44" s="1114"/>
      <c r="G44" s="1114"/>
      <c r="H44" s="1114"/>
      <c r="I44" s="1114"/>
      <c r="J44" s="1114"/>
      <c r="K44" s="1115"/>
      <c r="L44" s="1102" t="s">
        <v>79</v>
      </c>
      <c r="M44" s="1103"/>
      <c r="O44" s="783"/>
      <c r="P44" s="784"/>
      <c r="Q44" s="784"/>
      <c r="AR44" s="780" t="s">
        <v>284</v>
      </c>
      <c r="AS44" s="780" t="s">
        <v>284</v>
      </c>
      <c r="AT44" s="741"/>
      <c r="AU44" s="741"/>
      <c r="AV44" s="741"/>
      <c r="AW44" s="741"/>
      <c r="AX44" s="741"/>
      <c r="AY44" s="741"/>
    </row>
    <row r="45" spans="2:51" s="741" customFormat="1" ht="54" customHeight="1" x14ac:dyDescent="0.3">
      <c r="B45" s="746"/>
      <c r="C45" s="785" t="s">
        <v>100</v>
      </c>
      <c r="D45" s="831" t="s">
        <v>92</v>
      </c>
      <c r="E45" s="832" t="s">
        <v>93</v>
      </c>
      <c r="F45" s="833" t="s">
        <v>94</v>
      </c>
      <c r="G45" s="834" t="s">
        <v>91</v>
      </c>
      <c r="H45" s="834" t="s">
        <v>346</v>
      </c>
      <c r="I45" s="834" t="s">
        <v>96</v>
      </c>
      <c r="J45" s="834" t="s">
        <v>97</v>
      </c>
      <c r="K45" s="833" t="s">
        <v>98</v>
      </c>
      <c r="L45" s="1102"/>
      <c r="M45" s="1103"/>
      <c r="O45" s="748"/>
      <c r="P45" s="738"/>
      <c r="Q45" s="738"/>
      <c r="U45" s="741" t="s">
        <v>12</v>
      </c>
      <c r="Y45" s="835" t="s">
        <v>57</v>
      </c>
      <c r="Z45" s="835" t="s">
        <v>43</v>
      </c>
      <c r="AA45" s="756" t="s">
        <v>170</v>
      </c>
      <c r="AC45" s="1150" t="s">
        <v>90</v>
      </c>
      <c r="AD45" s="1151"/>
      <c r="AR45" s="780"/>
      <c r="AS45" s="836"/>
    </row>
    <row r="46" spans="2:51" ht="16.5" customHeight="1" x14ac:dyDescent="0.3">
      <c r="B46" s="547"/>
      <c r="C46" s="796">
        <v>1</v>
      </c>
      <c r="D46" s="691"/>
      <c r="E46" s="692"/>
      <c r="F46" s="692"/>
      <c r="G46" s="448"/>
      <c r="H46" s="448"/>
      <c r="I46" s="448"/>
      <c r="J46" s="581"/>
      <c r="K46" s="456"/>
      <c r="L46" s="1149" t="s">
        <v>347</v>
      </c>
      <c r="M46" s="1148"/>
      <c r="O46" s="408"/>
      <c r="U46" s="403" t="s">
        <v>180</v>
      </c>
      <c r="W46" s="403">
        <f t="shared" ref="W46:W55" si="36">AG7+AJ20</f>
        <v>26</v>
      </c>
      <c r="Y46" s="464">
        <f t="shared" ref="Y46:Y55" si="37">IF(D19="",1,2)</f>
        <v>1</v>
      </c>
      <c r="Z46" s="464">
        <f t="shared" ref="Z46:Z55" si="38">IF(E19="",1,2)</f>
        <v>1</v>
      </c>
      <c r="AA46" s="701">
        <f t="shared" ref="AA46:AA55" si="39">IF(E19="",0,IF(AND(OR(Y46=2,Z46=2),OR(G33="",G33=0)),1,G33))</f>
        <v>0</v>
      </c>
      <c r="AC46" s="1079" t="str">
        <f t="shared" ref="AC46:AC55" si="40">IF(OR(L33=$AR$11,L33=""),$AR$26,IF(OR(L33=$AR$12,L33=$AR$13),$AR$27,$AR$28))</f>
        <v xml:space="preserve">-              </v>
      </c>
      <c r="AD46" s="1079"/>
      <c r="AE46" s="403">
        <f t="shared" ref="AE46:AE55" si="41">IF(M33="",1,2)</f>
        <v>1</v>
      </c>
      <c r="AR46" s="538"/>
      <c r="AS46" s="543"/>
    </row>
    <row r="47" spans="2:51" ht="17.25" customHeight="1" x14ac:dyDescent="0.3">
      <c r="B47" s="547"/>
      <c r="C47" s="796">
        <v>2</v>
      </c>
      <c r="D47" s="708"/>
      <c r="E47" s="692"/>
      <c r="F47" s="692"/>
      <c r="G47" s="448"/>
      <c r="H47" s="448"/>
      <c r="I47" s="448"/>
      <c r="J47" s="581"/>
      <c r="K47" s="456"/>
      <c r="L47" s="1149"/>
      <c r="M47" s="1148"/>
      <c r="O47" s="408"/>
      <c r="U47" s="403" t="s">
        <v>181</v>
      </c>
      <c r="W47" s="403">
        <f t="shared" si="36"/>
        <v>26</v>
      </c>
      <c r="Y47" s="464">
        <f t="shared" si="37"/>
        <v>1</v>
      </c>
      <c r="Z47" s="464">
        <f t="shared" si="38"/>
        <v>1</v>
      </c>
      <c r="AA47" s="701">
        <f t="shared" si="39"/>
        <v>0</v>
      </c>
      <c r="AC47" s="1079" t="str">
        <f t="shared" si="40"/>
        <v xml:space="preserve">-              </v>
      </c>
      <c r="AD47" s="1079"/>
      <c r="AE47" s="403">
        <f t="shared" si="41"/>
        <v>1</v>
      </c>
    </row>
    <row r="48" spans="2:51" ht="17.25" customHeight="1" x14ac:dyDescent="0.3">
      <c r="B48" s="547"/>
      <c r="C48" s="796">
        <v>3</v>
      </c>
      <c r="D48" s="708"/>
      <c r="E48" s="692"/>
      <c r="F48" s="692"/>
      <c r="G48" s="448"/>
      <c r="H48" s="448"/>
      <c r="I48" s="448"/>
      <c r="J48" s="581"/>
      <c r="K48" s="456"/>
      <c r="L48" s="1149"/>
      <c r="M48" s="1148"/>
      <c r="O48" s="408"/>
      <c r="U48" s="403" t="s">
        <v>182</v>
      </c>
      <c r="W48" s="403">
        <f t="shared" si="36"/>
        <v>26</v>
      </c>
      <c r="Y48" s="464">
        <f t="shared" si="37"/>
        <v>1</v>
      </c>
      <c r="Z48" s="464">
        <f t="shared" si="38"/>
        <v>1</v>
      </c>
      <c r="AA48" s="701">
        <f t="shared" si="39"/>
        <v>0</v>
      </c>
      <c r="AC48" s="1079" t="str">
        <f t="shared" si="40"/>
        <v xml:space="preserve">-              </v>
      </c>
      <c r="AD48" s="1079"/>
      <c r="AE48" s="403">
        <f t="shared" si="41"/>
        <v>1</v>
      </c>
    </row>
    <row r="49" spans="2:51" ht="16.5" customHeight="1" x14ac:dyDescent="0.3">
      <c r="B49" s="547"/>
      <c r="C49" s="796">
        <v>4</v>
      </c>
      <c r="D49" s="708"/>
      <c r="E49" s="692"/>
      <c r="F49" s="692"/>
      <c r="G49" s="448"/>
      <c r="H49" s="448"/>
      <c r="I49" s="448"/>
      <c r="J49" s="581"/>
      <c r="K49" s="456"/>
      <c r="L49" s="741"/>
      <c r="M49" s="741"/>
      <c r="O49" s="408"/>
      <c r="U49" s="403" t="s">
        <v>183</v>
      </c>
      <c r="W49" s="403">
        <f t="shared" si="36"/>
        <v>26</v>
      </c>
      <c r="Y49" s="464">
        <f t="shared" si="37"/>
        <v>1</v>
      </c>
      <c r="Z49" s="464">
        <f t="shared" si="38"/>
        <v>1</v>
      </c>
      <c r="AA49" s="701">
        <f t="shared" si="39"/>
        <v>0</v>
      </c>
      <c r="AC49" s="1079" t="str">
        <f t="shared" si="40"/>
        <v xml:space="preserve">-              </v>
      </c>
      <c r="AD49" s="1079"/>
      <c r="AE49" s="403">
        <f t="shared" si="41"/>
        <v>1</v>
      </c>
    </row>
    <row r="50" spans="2:51" x14ac:dyDescent="0.3">
      <c r="B50" s="547"/>
      <c r="C50" s="796">
        <v>5</v>
      </c>
      <c r="D50" s="708"/>
      <c r="E50" s="692"/>
      <c r="F50" s="692"/>
      <c r="G50" s="448"/>
      <c r="H50" s="448"/>
      <c r="I50" s="448"/>
      <c r="J50" s="581"/>
      <c r="K50" s="456"/>
      <c r="L50" s="1146" t="s">
        <v>348</v>
      </c>
      <c r="M50" s="1147"/>
      <c r="O50" s="408"/>
      <c r="U50" s="403" t="s">
        <v>184</v>
      </c>
      <c r="W50" s="403">
        <f t="shared" si="36"/>
        <v>28</v>
      </c>
      <c r="Y50" s="464">
        <f t="shared" si="37"/>
        <v>1</v>
      </c>
      <c r="Z50" s="464">
        <f t="shared" si="38"/>
        <v>1</v>
      </c>
      <c r="AA50" s="701">
        <f t="shared" si="39"/>
        <v>0</v>
      </c>
      <c r="AC50" s="1079" t="str">
        <f t="shared" si="40"/>
        <v xml:space="preserve">-              </v>
      </c>
      <c r="AD50" s="1079"/>
      <c r="AE50" s="403">
        <f t="shared" si="41"/>
        <v>1</v>
      </c>
    </row>
    <row r="51" spans="2:51" x14ac:dyDescent="0.3">
      <c r="B51" s="547"/>
      <c r="C51" s="796">
        <v>6</v>
      </c>
      <c r="D51" s="708"/>
      <c r="E51" s="692"/>
      <c r="F51" s="692"/>
      <c r="G51" s="448"/>
      <c r="H51" s="448"/>
      <c r="I51" s="448"/>
      <c r="J51" s="581"/>
      <c r="K51" s="456"/>
      <c r="L51" s="1146"/>
      <c r="M51" s="1147"/>
      <c r="O51" s="408"/>
      <c r="Q51" s="403"/>
      <c r="U51" s="403" t="s">
        <v>185</v>
      </c>
      <c r="W51" s="403">
        <f t="shared" si="36"/>
        <v>26</v>
      </c>
      <c r="Y51" s="464">
        <f t="shared" si="37"/>
        <v>1</v>
      </c>
      <c r="Z51" s="464">
        <f t="shared" si="38"/>
        <v>1</v>
      </c>
      <c r="AA51" s="701">
        <f t="shared" si="39"/>
        <v>0</v>
      </c>
      <c r="AC51" s="1079" t="str">
        <f t="shared" si="40"/>
        <v xml:space="preserve">-              </v>
      </c>
      <c r="AD51" s="1079"/>
      <c r="AE51" s="403">
        <f t="shared" si="41"/>
        <v>1</v>
      </c>
    </row>
    <row r="52" spans="2:51" x14ac:dyDescent="0.3">
      <c r="B52" s="547"/>
      <c r="C52" s="796">
        <v>7</v>
      </c>
      <c r="D52" s="708"/>
      <c r="E52" s="692"/>
      <c r="F52" s="692"/>
      <c r="G52" s="448"/>
      <c r="H52" s="448"/>
      <c r="I52" s="448"/>
      <c r="J52" s="581"/>
      <c r="K52" s="456"/>
      <c r="L52" s="1146"/>
      <c r="M52" s="1147"/>
      <c r="O52" s="408"/>
      <c r="Q52" s="403"/>
      <c r="U52" s="403" t="s">
        <v>186</v>
      </c>
      <c r="W52" s="403">
        <f t="shared" si="36"/>
        <v>26</v>
      </c>
      <c r="Y52" s="464">
        <f t="shared" si="37"/>
        <v>1</v>
      </c>
      <c r="Z52" s="464">
        <f t="shared" si="38"/>
        <v>1</v>
      </c>
      <c r="AA52" s="701">
        <f t="shared" si="39"/>
        <v>0</v>
      </c>
      <c r="AC52" s="1079" t="str">
        <f t="shared" si="40"/>
        <v xml:space="preserve">-              </v>
      </c>
      <c r="AD52" s="1079"/>
      <c r="AE52" s="403">
        <f t="shared" si="41"/>
        <v>1</v>
      </c>
    </row>
    <row r="53" spans="2:51" ht="16.5" customHeight="1" x14ac:dyDescent="0.3">
      <c r="B53" s="547"/>
      <c r="C53" s="796">
        <v>8</v>
      </c>
      <c r="D53" s="708"/>
      <c r="E53" s="692"/>
      <c r="F53" s="692"/>
      <c r="G53" s="448"/>
      <c r="H53" s="448"/>
      <c r="I53" s="448"/>
      <c r="J53" s="581"/>
      <c r="K53" s="456"/>
      <c r="L53" s="741"/>
      <c r="M53" s="741"/>
      <c r="O53" s="408"/>
      <c r="Q53" s="403"/>
      <c r="U53" s="403" t="s">
        <v>187</v>
      </c>
      <c r="W53" s="403">
        <f t="shared" si="36"/>
        <v>28</v>
      </c>
      <c r="Y53" s="464">
        <f t="shared" si="37"/>
        <v>1</v>
      </c>
      <c r="Z53" s="464">
        <f t="shared" si="38"/>
        <v>1</v>
      </c>
      <c r="AA53" s="701">
        <f t="shared" si="39"/>
        <v>0</v>
      </c>
      <c r="AC53" s="1079" t="str">
        <f t="shared" si="40"/>
        <v xml:space="preserve">-              </v>
      </c>
      <c r="AD53" s="1079"/>
      <c r="AE53" s="403">
        <f t="shared" si="41"/>
        <v>1</v>
      </c>
    </row>
    <row r="54" spans="2:51" s="741" customFormat="1" x14ac:dyDescent="0.3">
      <c r="B54" s="746"/>
      <c r="C54" s="796">
        <v>9</v>
      </c>
      <c r="D54" s="837"/>
      <c r="E54" s="805"/>
      <c r="F54" s="805"/>
      <c r="G54" s="765"/>
      <c r="H54" s="765"/>
      <c r="I54" s="765"/>
      <c r="J54" s="806"/>
      <c r="K54" s="807"/>
      <c r="L54" s="1148" t="s">
        <v>361</v>
      </c>
      <c r="M54" s="1148"/>
      <c r="O54" s="748"/>
      <c r="P54" s="738"/>
      <c r="U54" s="741" t="s">
        <v>188</v>
      </c>
      <c r="W54" s="741">
        <f t="shared" si="36"/>
        <v>26</v>
      </c>
      <c r="Y54" s="808">
        <f t="shared" si="37"/>
        <v>1</v>
      </c>
      <c r="Z54" s="808">
        <f t="shared" si="38"/>
        <v>1</v>
      </c>
      <c r="AA54" s="838">
        <f t="shared" si="39"/>
        <v>0</v>
      </c>
      <c r="AC54" s="1152" t="str">
        <f t="shared" si="40"/>
        <v xml:space="preserve">-              </v>
      </c>
      <c r="AD54" s="1152"/>
      <c r="AE54" s="741">
        <f t="shared" si="41"/>
        <v>1</v>
      </c>
    </row>
    <row r="55" spans="2:51" s="741" customFormat="1" x14ac:dyDescent="0.3">
      <c r="B55" s="746"/>
      <c r="C55" s="796">
        <v>10</v>
      </c>
      <c r="D55" s="837"/>
      <c r="E55" s="807"/>
      <c r="F55" s="807"/>
      <c r="G55" s="765"/>
      <c r="H55" s="765"/>
      <c r="I55" s="765"/>
      <c r="J55" s="806"/>
      <c r="K55" s="807"/>
      <c r="L55" s="1148"/>
      <c r="M55" s="1148"/>
      <c r="O55" s="748"/>
      <c r="P55" s="738"/>
      <c r="U55" s="741" t="s">
        <v>189</v>
      </c>
      <c r="W55" s="741">
        <f t="shared" si="36"/>
        <v>26</v>
      </c>
      <c r="Y55" s="808">
        <f t="shared" si="37"/>
        <v>1</v>
      </c>
      <c r="Z55" s="808">
        <f t="shared" si="38"/>
        <v>1</v>
      </c>
      <c r="AA55" s="838">
        <f t="shared" si="39"/>
        <v>0</v>
      </c>
      <c r="AC55" s="1152" t="str">
        <f t="shared" si="40"/>
        <v xml:space="preserve">-              </v>
      </c>
      <c r="AD55" s="1152"/>
      <c r="AE55" s="741">
        <f t="shared" si="41"/>
        <v>1</v>
      </c>
    </row>
    <row r="56" spans="2:51" s="741" customFormat="1" x14ac:dyDescent="0.3">
      <c r="B56" s="746"/>
      <c r="L56" s="1148"/>
      <c r="M56" s="1148"/>
      <c r="O56" s="748"/>
      <c r="P56" s="738"/>
    </row>
    <row r="57" spans="2:51" s="741" customFormat="1" ht="22.5" customHeight="1" x14ac:dyDescent="0.3">
      <c r="B57" s="746"/>
      <c r="C57" s="782"/>
      <c r="D57" s="810"/>
      <c r="E57" s="810"/>
      <c r="F57" s="784"/>
      <c r="G57" s="784"/>
      <c r="H57" s="782"/>
      <c r="I57" s="782"/>
      <c r="J57" s="782"/>
      <c r="K57" s="782"/>
      <c r="L57" s="839"/>
      <c r="M57" s="839"/>
      <c r="O57" s="748"/>
      <c r="P57" s="738"/>
      <c r="U57" s="1085" t="s">
        <v>15</v>
      </c>
      <c r="V57" s="1086"/>
      <c r="W57" s="1087"/>
      <c r="X57" s="1088" t="s">
        <v>103</v>
      </c>
      <c r="Y57" s="1088"/>
      <c r="Z57" s="741" t="s">
        <v>287</v>
      </c>
    </row>
    <row r="58" spans="2:51" s="741" customFormat="1" ht="18.75" customHeight="1" x14ac:dyDescent="0.3">
      <c r="B58" s="746"/>
      <c r="C58" s="1113" t="s">
        <v>278</v>
      </c>
      <c r="D58" s="1114"/>
      <c r="E58" s="1114"/>
      <c r="F58" s="1114"/>
      <c r="G58" s="1114"/>
      <c r="H58" s="1114"/>
      <c r="I58" s="1114"/>
      <c r="J58" s="1114"/>
      <c r="K58" s="1115"/>
      <c r="L58" s="839"/>
      <c r="M58" s="839"/>
      <c r="O58" s="748"/>
      <c r="P58" s="738"/>
      <c r="U58" s="1089">
        <f t="shared" ref="U58:U67" si="42">IF(K33=$AR$8,2,1)</f>
        <v>1</v>
      </c>
      <c r="V58" s="1090"/>
      <c r="W58" s="1091"/>
      <c r="X58" s="1092">
        <f t="shared" ref="X58:X67" si="43">IF(OR(L33=$AR$11,L33=$AR$12,L33=""),1,2)</f>
        <v>1</v>
      </c>
      <c r="Y58" s="1092"/>
      <c r="Z58" s="840" t="str">
        <f>IF(K33="","",VLOOKUP($G$77,$AS$38:$AT$40,2,FALSE))</f>
        <v/>
      </c>
      <c r="AA58" s="840" t="str">
        <f>IF(L33="","",VLOOKUP($G$77,$AS$38:$AT$40,2,FALSE))</f>
        <v/>
      </c>
      <c r="AB58" s="840">
        <f>SUM(Z58:AA58)</f>
        <v>0</v>
      </c>
    </row>
    <row r="59" spans="2:51" ht="37.5" customHeight="1" x14ac:dyDescent="0.3">
      <c r="B59" s="746"/>
      <c r="C59" s="785" t="s">
        <v>100</v>
      </c>
      <c r="D59" s="274" t="s">
        <v>366</v>
      </c>
      <c r="E59" s="396" t="s">
        <v>264</v>
      </c>
      <c r="F59" s="398" t="s">
        <v>265</v>
      </c>
      <c r="G59" s="397" t="s">
        <v>362</v>
      </c>
      <c r="H59" s="397" t="s">
        <v>267</v>
      </c>
      <c r="I59" s="397" t="s">
        <v>268</v>
      </c>
      <c r="J59" s="397" t="s">
        <v>269</v>
      </c>
      <c r="K59" s="398" t="s">
        <v>270</v>
      </c>
      <c r="L59" s="709"/>
      <c r="M59" s="709"/>
      <c r="O59" s="408"/>
      <c r="Q59" s="403"/>
      <c r="U59" s="1080">
        <f t="shared" si="42"/>
        <v>1</v>
      </c>
      <c r="V59" s="1081"/>
      <c r="W59" s="1082"/>
      <c r="X59" s="1083">
        <f t="shared" si="43"/>
        <v>1</v>
      </c>
      <c r="Y59" s="1083"/>
      <c r="Z59" s="451" t="str">
        <f t="shared" ref="Z59:Z67" si="44">IF(K34="","",VLOOKUP($G$77,$AS$38:$AT$40,2,FALSE))</f>
        <v/>
      </c>
      <c r="AA59" s="451" t="str">
        <f t="shared" ref="AA59:AA67" si="45">IF(L34="","",VLOOKUP($G$77,$AS$38:$AT$40,2,FALSE))</f>
        <v/>
      </c>
      <c r="AB59" s="451">
        <f t="shared" ref="AB59:AB67" si="46">SUM(Z59:AA59)</f>
        <v>0</v>
      </c>
    </row>
    <row r="60" spans="2:51" ht="18" customHeight="1" x14ac:dyDescent="0.3">
      <c r="B60" s="746"/>
      <c r="C60" s="796">
        <v>1</v>
      </c>
      <c r="D60" s="710"/>
      <c r="E60" s="691"/>
      <c r="F60" s="691"/>
      <c r="G60" s="691"/>
      <c r="H60" s="691"/>
      <c r="I60" s="691"/>
      <c r="J60" s="691"/>
      <c r="K60" s="711"/>
      <c r="L60" s="709"/>
      <c r="M60" s="709"/>
      <c r="O60" s="408"/>
      <c r="Q60" s="403"/>
      <c r="U60" s="1080">
        <f t="shared" si="42"/>
        <v>1</v>
      </c>
      <c r="V60" s="1081"/>
      <c r="W60" s="1082"/>
      <c r="X60" s="1083">
        <f t="shared" si="43"/>
        <v>1</v>
      </c>
      <c r="Y60" s="1083"/>
      <c r="Z60" s="451" t="str">
        <f t="shared" si="44"/>
        <v/>
      </c>
      <c r="AA60" s="451" t="str">
        <f t="shared" si="45"/>
        <v/>
      </c>
      <c r="AB60" s="451">
        <f t="shared" si="46"/>
        <v>0</v>
      </c>
    </row>
    <row r="61" spans="2:51" ht="18" customHeight="1" x14ac:dyDescent="0.3">
      <c r="B61" s="746"/>
      <c r="C61" s="796">
        <v>2</v>
      </c>
      <c r="D61" s="710"/>
      <c r="E61" s="691"/>
      <c r="F61" s="691"/>
      <c r="G61" s="691"/>
      <c r="H61" s="691"/>
      <c r="I61" s="691"/>
      <c r="J61" s="691"/>
      <c r="K61" s="711"/>
      <c r="L61" s="709"/>
      <c r="M61" s="709"/>
      <c r="O61" s="408"/>
      <c r="U61" s="1080">
        <f t="shared" si="42"/>
        <v>1</v>
      </c>
      <c r="V61" s="1081"/>
      <c r="W61" s="1082"/>
      <c r="X61" s="1083">
        <f t="shared" si="43"/>
        <v>1</v>
      </c>
      <c r="Y61" s="1083"/>
      <c r="Z61" s="451" t="str">
        <f t="shared" si="44"/>
        <v/>
      </c>
      <c r="AA61" s="451" t="str">
        <f t="shared" si="45"/>
        <v/>
      </c>
      <c r="AB61" s="451">
        <f t="shared" si="46"/>
        <v>0</v>
      </c>
    </row>
    <row r="62" spans="2:51" ht="18" customHeight="1" x14ac:dyDescent="0.3">
      <c r="B62" s="746"/>
      <c r="C62" s="796">
        <v>3</v>
      </c>
      <c r="D62" s="710"/>
      <c r="E62" s="691"/>
      <c r="F62" s="691"/>
      <c r="G62" s="691"/>
      <c r="H62" s="691"/>
      <c r="I62" s="691"/>
      <c r="J62" s="691"/>
      <c r="K62" s="711"/>
      <c r="L62" s="709"/>
      <c r="M62" s="709"/>
      <c r="O62" s="408"/>
      <c r="U62" s="1080">
        <f t="shared" si="42"/>
        <v>1</v>
      </c>
      <c r="V62" s="1081"/>
      <c r="W62" s="1082"/>
      <c r="X62" s="1083">
        <f t="shared" si="43"/>
        <v>1</v>
      </c>
      <c r="Y62" s="1083"/>
      <c r="Z62" s="451" t="str">
        <f t="shared" si="44"/>
        <v/>
      </c>
      <c r="AA62" s="451" t="str">
        <f t="shared" si="45"/>
        <v/>
      </c>
      <c r="AB62" s="451">
        <f t="shared" si="46"/>
        <v>0</v>
      </c>
    </row>
    <row r="63" spans="2:51" ht="18" customHeight="1" x14ac:dyDescent="0.3">
      <c r="B63" s="746"/>
      <c r="C63" s="796">
        <v>4</v>
      </c>
      <c r="D63" s="710"/>
      <c r="E63" s="691"/>
      <c r="F63" s="691"/>
      <c r="G63" s="691"/>
      <c r="H63" s="691"/>
      <c r="I63" s="691"/>
      <c r="J63" s="691"/>
      <c r="K63" s="711"/>
      <c r="L63" s="709"/>
      <c r="M63" s="709"/>
      <c r="O63" s="408"/>
      <c r="U63" s="1080">
        <f t="shared" si="42"/>
        <v>1</v>
      </c>
      <c r="V63" s="1081"/>
      <c r="W63" s="1082"/>
      <c r="X63" s="1083">
        <f t="shared" si="43"/>
        <v>1</v>
      </c>
      <c r="Y63" s="1083"/>
      <c r="Z63" s="451" t="str">
        <f t="shared" si="44"/>
        <v/>
      </c>
      <c r="AA63" s="451" t="str">
        <f t="shared" si="45"/>
        <v/>
      </c>
      <c r="AB63" s="451">
        <f t="shared" si="46"/>
        <v>0</v>
      </c>
      <c r="AV63" s="501"/>
      <c r="AW63" s="501"/>
      <c r="AX63" s="501"/>
      <c r="AY63" s="501"/>
    </row>
    <row r="64" spans="2:51" ht="18" customHeight="1" x14ac:dyDescent="0.3">
      <c r="B64" s="746"/>
      <c r="C64" s="796">
        <v>5</v>
      </c>
      <c r="D64" s="710"/>
      <c r="E64" s="691"/>
      <c r="F64" s="691"/>
      <c r="G64" s="691"/>
      <c r="H64" s="691"/>
      <c r="I64" s="691"/>
      <c r="J64" s="691"/>
      <c r="K64" s="711"/>
      <c r="L64" s="709"/>
      <c r="M64" s="709"/>
      <c r="O64" s="408"/>
      <c r="U64" s="1080">
        <f t="shared" si="42"/>
        <v>1</v>
      </c>
      <c r="V64" s="1081"/>
      <c r="W64" s="1082"/>
      <c r="X64" s="1083">
        <f t="shared" si="43"/>
        <v>1</v>
      </c>
      <c r="Y64" s="1083"/>
      <c r="Z64" s="451" t="str">
        <f t="shared" si="44"/>
        <v/>
      </c>
      <c r="AA64" s="451" t="str">
        <f t="shared" si="45"/>
        <v/>
      </c>
      <c r="AB64" s="451">
        <f t="shared" si="46"/>
        <v>0</v>
      </c>
      <c r="AR64" s="501"/>
      <c r="AS64" s="501"/>
      <c r="AT64" s="501"/>
      <c r="AU64" s="501"/>
      <c r="AV64" s="501"/>
      <c r="AW64" s="501"/>
      <c r="AX64" s="501"/>
      <c r="AY64" s="501"/>
    </row>
    <row r="65" spans="2:51" ht="18" customHeight="1" x14ac:dyDescent="0.3">
      <c r="B65" s="746"/>
      <c r="C65" s="796">
        <v>6</v>
      </c>
      <c r="D65" s="710"/>
      <c r="E65" s="691"/>
      <c r="F65" s="691"/>
      <c r="G65" s="691"/>
      <c r="H65" s="691"/>
      <c r="I65" s="691"/>
      <c r="J65" s="691"/>
      <c r="K65" s="711"/>
      <c r="L65" s="709"/>
      <c r="M65" s="709"/>
      <c r="O65" s="408"/>
      <c r="U65" s="1080">
        <f t="shared" si="42"/>
        <v>1</v>
      </c>
      <c r="V65" s="1081"/>
      <c r="W65" s="1082"/>
      <c r="X65" s="1083">
        <f t="shared" si="43"/>
        <v>1</v>
      </c>
      <c r="Y65" s="1083"/>
      <c r="Z65" s="451" t="str">
        <f t="shared" si="44"/>
        <v/>
      </c>
      <c r="AA65" s="451" t="str">
        <f t="shared" si="45"/>
        <v/>
      </c>
      <c r="AB65" s="451">
        <f t="shared" si="46"/>
        <v>0</v>
      </c>
      <c r="AR65" s="501"/>
      <c r="AS65" s="501"/>
      <c r="AT65" s="501"/>
      <c r="AU65" s="501"/>
      <c r="AV65" s="501"/>
      <c r="AW65" s="501"/>
      <c r="AX65" s="501"/>
      <c r="AY65" s="501"/>
    </row>
    <row r="66" spans="2:51" s="501" customFormat="1" ht="18" customHeight="1" x14ac:dyDescent="0.3">
      <c r="B66" s="746"/>
      <c r="C66" s="796">
        <v>7</v>
      </c>
      <c r="D66" s="710"/>
      <c r="E66" s="691"/>
      <c r="F66" s="691"/>
      <c r="G66" s="691"/>
      <c r="H66" s="691"/>
      <c r="I66" s="691"/>
      <c r="J66" s="691"/>
      <c r="K66" s="711"/>
      <c r="L66" s="709"/>
      <c r="M66" s="709"/>
      <c r="N66" s="403"/>
      <c r="O66" s="408"/>
      <c r="P66" s="584"/>
      <c r="Q66" s="584"/>
      <c r="U66" s="1080">
        <f t="shared" si="42"/>
        <v>1</v>
      </c>
      <c r="V66" s="1081"/>
      <c r="W66" s="1082"/>
      <c r="X66" s="1083">
        <f t="shared" si="43"/>
        <v>1</v>
      </c>
      <c r="Y66" s="1083"/>
      <c r="Z66" s="451" t="str">
        <f t="shared" si="44"/>
        <v/>
      </c>
      <c r="AA66" s="451" t="str">
        <f t="shared" si="45"/>
        <v/>
      </c>
      <c r="AB66" s="451">
        <f t="shared" si="46"/>
        <v>0</v>
      </c>
    </row>
    <row r="67" spans="2:51" s="501" customFormat="1" ht="18" customHeight="1" x14ac:dyDescent="0.3">
      <c r="B67" s="746"/>
      <c r="C67" s="796">
        <v>8</v>
      </c>
      <c r="D67" s="710"/>
      <c r="E67" s="691"/>
      <c r="F67" s="691"/>
      <c r="G67" s="691"/>
      <c r="H67" s="691"/>
      <c r="I67" s="691"/>
      <c r="J67" s="691"/>
      <c r="K67" s="711"/>
      <c r="L67" s="709"/>
      <c r="M67" s="709"/>
      <c r="N67" s="403"/>
      <c r="O67" s="408"/>
      <c r="P67" s="584"/>
      <c r="Q67" s="584"/>
      <c r="U67" s="1080">
        <f t="shared" si="42"/>
        <v>1</v>
      </c>
      <c r="V67" s="1081"/>
      <c r="W67" s="1082"/>
      <c r="X67" s="1083">
        <f t="shared" si="43"/>
        <v>1</v>
      </c>
      <c r="Y67" s="1083"/>
      <c r="Z67" s="451" t="str">
        <f t="shared" si="44"/>
        <v/>
      </c>
      <c r="AA67" s="451" t="str">
        <f t="shared" si="45"/>
        <v/>
      </c>
      <c r="AB67" s="451">
        <f t="shared" si="46"/>
        <v>0</v>
      </c>
    </row>
    <row r="68" spans="2:51" s="501" customFormat="1" ht="18" customHeight="1" x14ac:dyDescent="0.3">
      <c r="B68" s="746"/>
      <c r="C68" s="796">
        <v>9</v>
      </c>
      <c r="D68" s="710"/>
      <c r="E68" s="691"/>
      <c r="F68" s="691"/>
      <c r="G68" s="691"/>
      <c r="H68" s="691"/>
      <c r="I68" s="691"/>
      <c r="J68" s="691"/>
      <c r="K68" s="711"/>
      <c r="L68" s="709"/>
      <c r="M68" s="709"/>
      <c r="N68" s="403"/>
      <c r="O68" s="408"/>
      <c r="P68" s="584"/>
      <c r="Q68" s="584"/>
      <c r="AV68" s="403"/>
      <c r="AW68" s="403"/>
      <c r="AX68" s="403"/>
      <c r="AY68" s="403"/>
    </row>
    <row r="69" spans="2:51" s="501" customFormat="1" ht="18" customHeight="1" x14ac:dyDescent="0.3">
      <c r="B69" s="746"/>
      <c r="C69" s="796">
        <v>10</v>
      </c>
      <c r="D69" s="710"/>
      <c r="E69" s="691"/>
      <c r="F69" s="691"/>
      <c r="G69" s="691"/>
      <c r="H69" s="691"/>
      <c r="I69" s="691"/>
      <c r="J69" s="691"/>
      <c r="K69" s="711"/>
      <c r="L69" s="709"/>
      <c r="M69" s="709"/>
      <c r="N69" s="403"/>
      <c r="O69" s="408"/>
      <c r="P69" s="584"/>
      <c r="Q69" s="584"/>
      <c r="AR69" s="403"/>
      <c r="AS69" s="403"/>
      <c r="AT69" s="403"/>
      <c r="AU69" s="403"/>
      <c r="AV69" s="403"/>
      <c r="AW69" s="403"/>
      <c r="AX69" s="403"/>
      <c r="AY69" s="403"/>
    </row>
    <row r="70" spans="2:51" s="782" customFormat="1" ht="18" customHeight="1" x14ac:dyDescent="0.3">
      <c r="B70" s="746"/>
      <c r="C70" s="741"/>
      <c r="D70" s="741"/>
      <c r="E70" s="741"/>
      <c r="F70" s="741"/>
      <c r="G70" s="741"/>
      <c r="H70" s="741"/>
      <c r="I70" s="741"/>
      <c r="J70" s="741"/>
      <c r="K70" s="741"/>
      <c r="L70" s="839"/>
      <c r="M70" s="839"/>
      <c r="N70" s="741"/>
      <c r="O70" s="748"/>
      <c r="P70" s="784"/>
      <c r="Q70" s="784"/>
      <c r="AR70" s="741"/>
      <c r="AS70" s="741"/>
      <c r="AT70" s="741"/>
      <c r="AU70" s="741"/>
      <c r="AV70" s="741"/>
      <c r="AW70" s="741"/>
      <c r="AX70" s="741"/>
      <c r="AY70" s="741"/>
    </row>
    <row r="71" spans="2:51" s="741" customFormat="1" ht="3.75" customHeight="1" x14ac:dyDescent="0.3">
      <c r="B71" s="746"/>
      <c r="L71" s="839"/>
      <c r="M71" s="839"/>
      <c r="O71" s="748"/>
      <c r="P71" s="738"/>
      <c r="Q71" s="738"/>
    </row>
    <row r="72" spans="2:51" s="741" customFormat="1" x14ac:dyDescent="0.3">
      <c r="B72" s="746"/>
      <c r="L72" s="839"/>
      <c r="M72" s="839"/>
      <c r="O72" s="748"/>
      <c r="P72" s="738"/>
      <c r="Q72" s="738"/>
    </row>
    <row r="73" spans="2:51" s="741" customFormat="1" x14ac:dyDescent="0.3">
      <c r="B73" s="746"/>
      <c r="L73" s="839"/>
      <c r="M73" s="839"/>
      <c r="O73" s="748"/>
      <c r="P73" s="738"/>
      <c r="Q73" s="738"/>
    </row>
    <row r="74" spans="2:51" s="741" customFormat="1" x14ac:dyDescent="0.3">
      <c r="B74" s="746"/>
      <c r="C74" s="738"/>
      <c r="D74" s="738"/>
      <c r="E74" s="738"/>
      <c r="F74" s="738"/>
      <c r="G74" s="738"/>
      <c r="H74" s="738"/>
      <c r="I74" s="738"/>
      <c r="J74" s="738"/>
      <c r="K74" s="738"/>
      <c r="N74" s="738"/>
      <c r="O74" s="748"/>
      <c r="P74" s="738"/>
      <c r="Q74" s="738"/>
    </row>
    <row r="75" spans="2:51" s="741" customFormat="1" x14ac:dyDescent="0.3">
      <c r="B75" s="746"/>
      <c r="C75" s="1118" t="s">
        <v>115</v>
      </c>
      <c r="D75" s="1119"/>
      <c r="E75" s="1119"/>
      <c r="F75" s="1119"/>
      <c r="G75" s="1119"/>
      <c r="H75" s="1119"/>
      <c r="I75" s="1119"/>
      <c r="J75" s="1119"/>
      <c r="K75" s="1119"/>
      <c r="L75" s="1120"/>
      <c r="N75" s="738"/>
      <c r="O75" s="748"/>
      <c r="P75" s="738"/>
      <c r="Q75" s="738"/>
    </row>
    <row r="76" spans="2:51" s="741" customFormat="1" x14ac:dyDescent="0.3">
      <c r="B76" s="746"/>
      <c r="C76" s="1126" t="s">
        <v>100</v>
      </c>
      <c r="D76" s="1121" t="s">
        <v>126</v>
      </c>
      <c r="E76" s="1122"/>
      <c r="F76" s="1122"/>
      <c r="G76" s="1122"/>
      <c r="H76" s="1122"/>
      <c r="I76" s="1123"/>
      <c r="J76" s="1121" t="s">
        <v>40</v>
      </c>
      <c r="K76" s="1122"/>
      <c r="L76" s="1123"/>
      <c r="M76" s="738"/>
      <c r="N76" s="738"/>
      <c r="O76" s="748"/>
      <c r="P76" s="738"/>
      <c r="Q76" s="738"/>
    </row>
    <row r="77" spans="2:51" s="741" customFormat="1" ht="37.5" customHeight="1" x14ac:dyDescent="0.3">
      <c r="B77" s="746"/>
      <c r="C77" s="1127"/>
      <c r="D77" s="841" t="s">
        <v>7</v>
      </c>
      <c r="E77" s="834" t="s">
        <v>286</v>
      </c>
      <c r="F77" s="834" t="s">
        <v>130</v>
      </c>
      <c r="G77" s="841" t="s">
        <v>349</v>
      </c>
      <c r="H77" s="841" t="s">
        <v>350</v>
      </c>
      <c r="I77" s="841" t="s">
        <v>262</v>
      </c>
      <c r="J77" s="842" t="s">
        <v>56</v>
      </c>
      <c r="K77" s="843" t="s">
        <v>263</v>
      </c>
      <c r="L77" s="841" t="s">
        <v>351</v>
      </c>
      <c r="M77" s="738"/>
      <c r="N77" s="738"/>
      <c r="O77" s="748"/>
      <c r="P77" s="738"/>
      <c r="Q77" s="738"/>
    </row>
    <row r="78" spans="2:51" s="741" customFormat="1" ht="37.5" customHeight="1" x14ac:dyDescent="0.3">
      <c r="B78" s="746"/>
      <c r="C78" s="807">
        <v>1</v>
      </c>
      <c r="D78" s="844" t="str">
        <f>IF(F19="","",IF(OR(U106=1,W106=1),"-",IF(AND(U106=2,W106=2),0,)))</f>
        <v/>
      </c>
      <c r="E78" s="845" t="str">
        <f>IF(D60="Yes",(VLOOKUP($E$77,$AS$38:$AT$40,2,FALSE)),"")</f>
        <v/>
      </c>
      <c r="F78" s="845" t="str">
        <f>IF(F19="","",IF(AND(K33="",L33=""),"-",IF(AND(AND(U58=2,X58=2),OR(F33="",F33=0)),24,IF(AND(U58=2,X58=2,F33&gt;0),24*F33,IF(AND(OR(U58=2,X58=2),OR(F33="",F33=0)),12,IF(AND(OR(U58=2,X58=2),F33&gt;0),12*F33,"-"))))))</f>
        <v/>
      </c>
      <c r="G78" s="846">
        <f>AB58</f>
        <v>0</v>
      </c>
      <c r="H78" s="844" t="str">
        <f>IF(G33="","",(VLOOKUP(G33,$AS$35:$AT$37,2,FALSE)*F33))</f>
        <v/>
      </c>
      <c r="I78" s="846" t="str">
        <f>IF(F19="","",IF($E$14="","",IF(OR(G33="",G33=0),VLOOKUP($E$14,$AR$42:$AS$46,2,FALSE),VLOOKUP($E$14,$AR$42:$AS$46,2,FALSE))))</f>
        <v/>
      </c>
      <c r="J78" s="844" t="str">
        <f>IF(F19="","",IF(AND(OR(F33="",F33=0),OR(U58=2,X58=2)),104+F78,IF(AND(F33&gt;0,OR(U58=2,X58=2)),(104*F33)+F78,IF(OR(F33="",F33=0),130,F33*104))))</f>
        <v/>
      </c>
      <c r="K78" s="847"/>
      <c r="L78" s="848" t="str">
        <f>IF(F19="","",SUM(D78:E78)+SUM(G78:H78))</f>
        <v/>
      </c>
      <c r="M78" s="738"/>
      <c r="N78" s="738"/>
      <c r="O78" s="748"/>
      <c r="P78" s="738"/>
      <c r="Q78" s="738"/>
    </row>
    <row r="79" spans="2:51" s="741" customFormat="1" ht="37.5" customHeight="1" x14ac:dyDescent="0.3">
      <c r="B79" s="746"/>
      <c r="C79" s="807">
        <v>2</v>
      </c>
      <c r="D79" s="844" t="str">
        <f t="shared" ref="D79:D87" si="47">IF(F20="","",IF(OR(U107=1,W107=1),"-",IF(AND(U107=2,W107=2),0,)))</f>
        <v/>
      </c>
      <c r="E79" s="845" t="str">
        <f>IF(D61="Yes",(VLOOKUP($E$77,$AS$38:$AT$40,2,FALSE)),"")</f>
        <v/>
      </c>
      <c r="F79" s="845" t="str">
        <f t="shared" ref="F79:F87" si="48">IF(F20="","",IF(AND(K34="",L34=""),"-",IF(AND(AND(U59=2,X59=2),OR(F34="",F34=0)),24,IF(AND(U59=2,X59=2,F34&gt;0),24*F34,IF(AND(OR(U59=2,X59=2),OR(F34="",F34=0)),12,IF(AND(OR(U59=2,X59=2),F34&gt;0),12*F34,"-"))))))</f>
        <v/>
      </c>
      <c r="G79" s="846">
        <f t="shared" ref="G79:G87" si="49">AB59</f>
        <v>0</v>
      </c>
      <c r="H79" s="844" t="str">
        <f t="shared" ref="H79:H87" si="50">IF(G34="","",(VLOOKUP(G34,$AS$35:$AT$37,2,FALSE)*F34))</f>
        <v/>
      </c>
      <c r="I79" s="846" t="str">
        <f t="shared" ref="I79:I87" si="51">IF(F20="","",IF($E$14="","",IF(OR(G34="",G34=0),VLOOKUP($E$14,$AR$42:$AS$46,2,FALSE),VLOOKUP($E$14,$AR$42:$AS$46,2,FALSE))))</f>
        <v/>
      </c>
      <c r="J79" s="844" t="str">
        <f t="shared" ref="J79:J87" si="52">IF(F20="","",IF(AND(OR(F34="",F34=0),OR(U59=2,X59=2)),104+F79,IF(AND(F34&gt;0,OR(U59=2,X59=2)),(104*F34)+F79,IF(OR(F34="",F34=0),130,F34*104))))</f>
        <v/>
      </c>
      <c r="K79" s="847"/>
      <c r="L79" s="848" t="str">
        <f t="shared" ref="L79:L87" si="53">IF(F20="","",SUM(D79:E79)+SUM(G79:H79))</f>
        <v/>
      </c>
      <c r="M79" s="738"/>
      <c r="N79" s="738"/>
      <c r="O79" s="748"/>
      <c r="P79" s="738"/>
      <c r="Q79" s="738"/>
    </row>
    <row r="80" spans="2:51" s="741" customFormat="1" ht="37.5" customHeight="1" x14ac:dyDescent="0.3">
      <c r="B80" s="746"/>
      <c r="C80" s="807">
        <v>3</v>
      </c>
      <c r="D80" s="844" t="str">
        <f t="shared" si="47"/>
        <v/>
      </c>
      <c r="E80" s="845" t="str">
        <f t="shared" ref="E80:E87" si="54">IF(D62="Yes",(VLOOKUP($E$77,$AS$38:$AT$40,2,FALSE)),"")</f>
        <v/>
      </c>
      <c r="F80" s="845" t="str">
        <f t="shared" si="48"/>
        <v/>
      </c>
      <c r="G80" s="846">
        <f t="shared" si="49"/>
        <v>0</v>
      </c>
      <c r="H80" s="844" t="str">
        <f t="shared" si="50"/>
        <v/>
      </c>
      <c r="I80" s="846" t="str">
        <f t="shared" si="51"/>
        <v/>
      </c>
      <c r="J80" s="844" t="str">
        <f t="shared" si="52"/>
        <v/>
      </c>
      <c r="K80" s="847"/>
      <c r="L80" s="848" t="str">
        <f t="shared" si="53"/>
        <v/>
      </c>
      <c r="M80" s="738"/>
      <c r="N80" s="738"/>
      <c r="O80" s="748"/>
      <c r="P80" s="738"/>
      <c r="Q80" s="738"/>
    </row>
    <row r="81" spans="2:17" s="741" customFormat="1" ht="37.5" customHeight="1" x14ac:dyDescent="0.3">
      <c r="B81" s="781"/>
      <c r="C81" s="807">
        <v>4</v>
      </c>
      <c r="D81" s="844" t="str">
        <f t="shared" si="47"/>
        <v/>
      </c>
      <c r="E81" s="845" t="str">
        <f t="shared" si="54"/>
        <v/>
      </c>
      <c r="F81" s="845" t="str">
        <f t="shared" si="48"/>
        <v/>
      </c>
      <c r="G81" s="846">
        <f t="shared" si="49"/>
        <v>0</v>
      </c>
      <c r="H81" s="844" t="str">
        <f t="shared" si="50"/>
        <v/>
      </c>
      <c r="I81" s="846" t="str">
        <f t="shared" si="51"/>
        <v/>
      </c>
      <c r="J81" s="844" t="str">
        <f t="shared" si="52"/>
        <v/>
      </c>
      <c r="K81" s="847"/>
      <c r="L81" s="848" t="str">
        <f t="shared" si="53"/>
        <v/>
      </c>
      <c r="M81" s="738"/>
      <c r="N81" s="738"/>
      <c r="O81" s="748"/>
      <c r="P81" s="738"/>
      <c r="Q81" s="738"/>
    </row>
    <row r="82" spans="2:17" s="741" customFormat="1" ht="37.5" customHeight="1" x14ac:dyDescent="0.3">
      <c r="B82" s="781"/>
      <c r="C82" s="807">
        <v>5</v>
      </c>
      <c r="D82" s="844" t="str">
        <f t="shared" si="47"/>
        <v/>
      </c>
      <c r="E82" s="845" t="str">
        <f t="shared" si="54"/>
        <v/>
      </c>
      <c r="F82" s="845" t="str">
        <f t="shared" si="48"/>
        <v/>
      </c>
      <c r="G82" s="846">
        <f t="shared" si="49"/>
        <v>0</v>
      </c>
      <c r="H82" s="844" t="str">
        <f t="shared" si="50"/>
        <v/>
      </c>
      <c r="I82" s="846" t="str">
        <f t="shared" si="51"/>
        <v/>
      </c>
      <c r="J82" s="844" t="str">
        <f t="shared" si="52"/>
        <v/>
      </c>
      <c r="K82" s="847"/>
      <c r="L82" s="848" t="str">
        <f t="shared" si="53"/>
        <v/>
      </c>
      <c r="M82" s="738"/>
      <c r="N82" s="738"/>
      <c r="O82" s="748"/>
      <c r="P82" s="738"/>
      <c r="Q82" s="738"/>
    </row>
    <row r="83" spans="2:17" s="741" customFormat="1" ht="37.5" customHeight="1" x14ac:dyDescent="0.3">
      <c r="B83" s="781"/>
      <c r="C83" s="807">
        <v>6</v>
      </c>
      <c r="D83" s="844" t="str">
        <f t="shared" si="47"/>
        <v/>
      </c>
      <c r="E83" s="845" t="str">
        <f t="shared" si="54"/>
        <v/>
      </c>
      <c r="F83" s="845" t="str">
        <f t="shared" si="48"/>
        <v/>
      </c>
      <c r="G83" s="846">
        <f t="shared" si="49"/>
        <v>0</v>
      </c>
      <c r="H83" s="844" t="str">
        <f t="shared" si="50"/>
        <v/>
      </c>
      <c r="I83" s="846" t="str">
        <f t="shared" si="51"/>
        <v/>
      </c>
      <c r="J83" s="844" t="str">
        <f t="shared" si="52"/>
        <v/>
      </c>
      <c r="K83" s="849"/>
      <c r="L83" s="848" t="str">
        <f t="shared" si="53"/>
        <v/>
      </c>
      <c r="M83" s="784"/>
      <c r="N83" s="784"/>
      <c r="O83" s="783"/>
      <c r="P83" s="738"/>
      <c r="Q83" s="738"/>
    </row>
    <row r="84" spans="2:17" s="741" customFormat="1" ht="37.5" customHeight="1" x14ac:dyDescent="0.3">
      <c r="B84" s="781"/>
      <c r="C84" s="807">
        <v>7</v>
      </c>
      <c r="D84" s="844" t="str">
        <f t="shared" si="47"/>
        <v/>
      </c>
      <c r="E84" s="845" t="str">
        <f t="shared" si="54"/>
        <v/>
      </c>
      <c r="F84" s="845" t="str">
        <f t="shared" si="48"/>
        <v/>
      </c>
      <c r="G84" s="846">
        <f t="shared" si="49"/>
        <v>0</v>
      </c>
      <c r="H84" s="844" t="str">
        <f t="shared" si="50"/>
        <v/>
      </c>
      <c r="I84" s="846" t="str">
        <f t="shared" si="51"/>
        <v/>
      </c>
      <c r="J84" s="844" t="str">
        <f t="shared" si="52"/>
        <v/>
      </c>
      <c r="K84" s="849"/>
      <c r="L84" s="848" t="str">
        <f t="shared" si="53"/>
        <v/>
      </c>
      <c r="M84" s="784"/>
      <c r="N84" s="784"/>
      <c r="O84" s="783"/>
      <c r="P84" s="738"/>
      <c r="Q84" s="738"/>
    </row>
    <row r="85" spans="2:17" s="741" customFormat="1" ht="37.5" customHeight="1" x14ac:dyDescent="0.3">
      <c r="B85" s="781"/>
      <c r="C85" s="807">
        <v>8</v>
      </c>
      <c r="D85" s="844" t="str">
        <f t="shared" si="47"/>
        <v/>
      </c>
      <c r="E85" s="845" t="str">
        <f t="shared" si="54"/>
        <v/>
      </c>
      <c r="F85" s="845" t="str">
        <f t="shared" si="48"/>
        <v/>
      </c>
      <c r="G85" s="846">
        <f t="shared" si="49"/>
        <v>0</v>
      </c>
      <c r="H85" s="844" t="str">
        <f t="shared" si="50"/>
        <v/>
      </c>
      <c r="I85" s="846" t="str">
        <f t="shared" si="51"/>
        <v/>
      </c>
      <c r="J85" s="844" t="str">
        <f t="shared" si="52"/>
        <v/>
      </c>
      <c r="K85" s="850"/>
      <c r="L85" s="848" t="str">
        <f t="shared" si="53"/>
        <v/>
      </c>
      <c r="M85" s="784"/>
      <c r="N85" s="784"/>
      <c r="O85" s="783"/>
      <c r="P85" s="738"/>
      <c r="Q85" s="738"/>
    </row>
    <row r="86" spans="2:17" s="741" customFormat="1" ht="37.5" customHeight="1" x14ac:dyDescent="0.3">
      <c r="B86" s="746"/>
      <c r="C86" s="807">
        <v>9</v>
      </c>
      <c r="D86" s="844" t="str">
        <f t="shared" si="47"/>
        <v/>
      </c>
      <c r="E86" s="845" t="str">
        <f t="shared" si="54"/>
        <v/>
      </c>
      <c r="F86" s="845" t="str">
        <f t="shared" si="48"/>
        <v/>
      </c>
      <c r="G86" s="846">
        <f t="shared" si="49"/>
        <v>0</v>
      </c>
      <c r="H86" s="844" t="str">
        <f t="shared" si="50"/>
        <v/>
      </c>
      <c r="I86" s="846" t="str">
        <f t="shared" si="51"/>
        <v/>
      </c>
      <c r="J86" s="844" t="str">
        <f t="shared" si="52"/>
        <v/>
      </c>
      <c r="K86" s="849"/>
      <c r="L86" s="848" t="str">
        <f t="shared" si="53"/>
        <v/>
      </c>
      <c r="M86" s="784"/>
      <c r="N86" s="784"/>
      <c r="O86" s="783"/>
      <c r="P86" s="738"/>
      <c r="Q86" s="738"/>
    </row>
    <row r="87" spans="2:17" s="741" customFormat="1" ht="37.5" customHeight="1" x14ac:dyDescent="0.3">
      <c r="B87" s="746"/>
      <c r="C87" s="807">
        <v>10</v>
      </c>
      <c r="D87" s="844" t="str">
        <f t="shared" si="47"/>
        <v/>
      </c>
      <c r="E87" s="845" t="str">
        <f t="shared" si="54"/>
        <v/>
      </c>
      <c r="F87" s="845" t="str">
        <f t="shared" si="48"/>
        <v/>
      </c>
      <c r="G87" s="846">
        <f t="shared" si="49"/>
        <v>0</v>
      </c>
      <c r="H87" s="844" t="str">
        <f t="shared" si="50"/>
        <v/>
      </c>
      <c r="I87" s="846" t="str">
        <f t="shared" si="51"/>
        <v/>
      </c>
      <c r="J87" s="844" t="str">
        <f t="shared" si="52"/>
        <v/>
      </c>
      <c r="K87" s="851"/>
      <c r="L87" s="848" t="str">
        <f t="shared" si="53"/>
        <v/>
      </c>
      <c r="M87" s="784"/>
      <c r="N87" s="784"/>
      <c r="O87" s="783"/>
      <c r="P87" s="738"/>
      <c r="Q87" s="738"/>
    </row>
    <row r="88" spans="2:17" s="741" customFormat="1" ht="37.5" customHeight="1" x14ac:dyDescent="0.3">
      <c r="B88" s="746"/>
      <c r="C88" s="812"/>
      <c r="D88" s="812"/>
      <c r="E88" s="852"/>
      <c r="F88" s="852"/>
      <c r="G88" s="812"/>
      <c r="H88" s="852"/>
      <c r="I88" s="852"/>
      <c r="J88" s="812"/>
      <c r="K88" s="852"/>
      <c r="L88" s="812"/>
      <c r="M88" s="738"/>
      <c r="N88" s="738"/>
      <c r="O88" s="748"/>
      <c r="P88" s="738"/>
      <c r="Q88" s="738"/>
    </row>
    <row r="89" spans="2:17" s="741" customFormat="1" x14ac:dyDescent="0.3">
      <c r="B89" s="746"/>
      <c r="C89" s="812"/>
      <c r="D89" s="853"/>
      <c r="E89" s="852"/>
      <c r="F89" s="852"/>
      <c r="G89" s="812"/>
      <c r="H89" s="852"/>
      <c r="I89" s="854" t="s">
        <v>12</v>
      </c>
      <c r="J89" s="855">
        <f>IF(OR(J78="Quantity Needed",J79="Quantity Needed",J80="Quantity Needed",J81="Quantity Needed",J82="Quantity Needed",J83="Quantity Needed",J84="Quantity Needed",J85="Quantity Needed",J86="Quantity Needed",J87="Quantity Needed"),"Information Missing",SUM(J78:J87))</f>
        <v>0</v>
      </c>
      <c r="K89" s="856"/>
      <c r="L89" s="857">
        <f>IF(OR(L78="Quantity Needed",L79="Quantity Needed",L80="Quantity Needed",L81="Quantity Needed",L82="Quantity Needed",L83="Quantity Needed",L84="Quantity Needed",L85="Quantity Needed",L86="Quantity Needed",L87="Quantity Needed"),"Information Missing",SUM(L78:L87))</f>
        <v>0</v>
      </c>
      <c r="M89" s="738"/>
      <c r="N89" s="738"/>
      <c r="O89" s="748"/>
      <c r="P89" s="738"/>
      <c r="Q89" s="738"/>
    </row>
    <row r="90" spans="2:17" s="741" customFormat="1" ht="17.25" thickBot="1" x14ac:dyDescent="0.35">
      <c r="B90" s="858"/>
      <c r="C90" s="859"/>
      <c r="D90" s="859"/>
      <c r="E90" s="859"/>
      <c r="F90" s="859"/>
      <c r="G90" s="860"/>
      <c r="H90" s="860"/>
      <c r="I90" s="860"/>
      <c r="J90" s="860"/>
      <c r="K90" s="860"/>
      <c r="L90" s="859"/>
      <c r="M90" s="859"/>
      <c r="N90" s="859"/>
      <c r="O90" s="861"/>
      <c r="P90" s="738"/>
      <c r="Q90" s="738"/>
    </row>
    <row r="91" spans="2:17" ht="17.25" thickTop="1" x14ac:dyDescent="0.3"/>
    <row r="92" spans="2:17" ht="17.25" hidden="1" customHeight="1" thickBot="1" x14ac:dyDescent="0.35">
      <c r="E92" s="403"/>
      <c r="G92" s="403"/>
      <c r="H92" s="403"/>
      <c r="I92" s="403"/>
      <c r="J92" s="403"/>
    </row>
    <row r="93" spans="2:17" ht="17.25" hidden="1" customHeight="1" thickTop="1" x14ac:dyDescent="0.3">
      <c r="B93" s="638"/>
      <c r="C93" s="479"/>
      <c r="D93" s="479"/>
      <c r="E93" s="479"/>
      <c r="F93" s="479"/>
      <c r="G93" s="479"/>
      <c r="H93" s="479"/>
      <c r="I93" s="479"/>
      <c r="J93" s="479"/>
      <c r="K93" s="480"/>
    </row>
    <row r="94" spans="2:17" ht="16.5" hidden="1" customHeight="1" x14ac:dyDescent="0.3">
      <c r="B94" s="639"/>
      <c r="C94" s="712" t="s">
        <v>259</v>
      </c>
      <c r="D94" s="713"/>
      <c r="E94" s="713"/>
      <c r="F94" s="713"/>
      <c r="G94" s="713"/>
      <c r="H94" s="713"/>
      <c r="I94" s="713"/>
      <c r="J94" s="714"/>
      <c r="K94" s="484"/>
    </row>
    <row r="95" spans="2:17" ht="33" hidden="1" customHeight="1" x14ac:dyDescent="0.3">
      <c r="B95" s="639"/>
      <c r="C95" s="715" t="s">
        <v>100</v>
      </c>
      <c r="D95" s="716" t="s">
        <v>133</v>
      </c>
      <c r="E95" s="716" t="s">
        <v>165</v>
      </c>
      <c r="F95" s="716" t="s">
        <v>166</v>
      </c>
      <c r="G95" s="715" t="s">
        <v>198</v>
      </c>
      <c r="H95" s="1124" t="s">
        <v>249</v>
      </c>
      <c r="I95" s="1125"/>
      <c r="J95" s="717" t="s">
        <v>215</v>
      </c>
      <c r="K95" s="484"/>
    </row>
    <row r="96" spans="2:17" ht="16.5" hidden="1" customHeight="1" x14ac:dyDescent="0.3">
      <c r="B96" s="639"/>
      <c r="C96" s="488">
        <v>1</v>
      </c>
      <c r="D96" s="718"/>
      <c r="E96" s="492"/>
      <c r="F96" s="719"/>
      <c r="G96" s="489"/>
      <c r="H96" s="1116"/>
      <c r="I96" s="1117"/>
      <c r="J96" s="720"/>
      <c r="K96" s="484"/>
    </row>
    <row r="97" spans="2:42" ht="16.5" hidden="1" customHeight="1" x14ac:dyDescent="0.3">
      <c r="B97" s="639"/>
      <c r="C97" s="488">
        <v>2</v>
      </c>
      <c r="D97" s="718"/>
      <c r="E97" s="492"/>
      <c r="F97" s="719"/>
      <c r="G97" s="489"/>
      <c r="H97" s="1116"/>
      <c r="I97" s="1117"/>
      <c r="J97" s="720"/>
      <c r="K97" s="484"/>
    </row>
    <row r="98" spans="2:42" ht="16.5" hidden="1" customHeight="1" x14ac:dyDescent="0.3">
      <c r="B98" s="639"/>
      <c r="C98" s="488">
        <v>3</v>
      </c>
      <c r="D98" s="718"/>
      <c r="E98" s="492"/>
      <c r="F98" s="719"/>
      <c r="G98" s="489"/>
      <c r="H98" s="1116"/>
      <c r="I98" s="1117"/>
      <c r="J98" s="720"/>
      <c r="K98" s="484"/>
    </row>
    <row r="99" spans="2:42" ht="16.5" hidden="1" customHeight="1" x14ac:dyDescent="0.3">
      <c r="B99" s="639"/>
      <c r="C99" s="488">
        <v>4</v>
      </c>
      <c r="D99" s="718"/>
      <c r="E99" s="492"/>
      <c r="F99" s="719"/>
      <c r="G99" s="489"/>
      <c r="H99" s="1116"/>
      <c r="I99" s="1117"/>
      <c r="J99" s="720"/>
      <c r="K99" s="484"/>
    </row>
    <row r="100" spans="2:42" ht="16.5" hidden="1" customHeight="1" x14ac:dyDescent="0.3">
      <c r="B100" s="639"/>
      <c r="C100" s="488">
        <v>5</v>
      </c>
      <c r="D100" s="718"/>
      <c r="E100" s="492"/>
      <c r="F100" s="719"/>
      <c r="G100" s="489"/>
      <c r="H100" s="1116"/>
      <c r="I100" s="1117"/>
      <c r="J100" s="720"/>
      <c r="K100" s="484"/>
    </row>
    <row r="101" spans="2:42" ht="16.5" hidden="1" customHeight="1" x14ac:dyDescent="0.3">
      <c r="B101" s="639"/>
      <c r="C101" s="488">
        <v>6</v>
      </c>
      <c r="D101" s="718"/>
      <c r="E101" s="492"/>
      <c r="F101" s="719"/>
      <c r="G101" s="489"/>
      <c r="H101" s="1116"/>
      <c r="I101" s="1117"/>
      <c r="J101" s="720"/>
      <c r="K101" s="484"/>
    </row>
    <row r="102" spans="2:42" ht="20.25" hidden="1" customHeight="1" x14ac:dyDescent="0.3">
      <c r="B102" s="639"/>
      <c r="C102" s="488">
        <v>7</v>
      </c>
      <c r="D102" s="718"/>
      <c r="E102" s="492"/>
      <c r="F102" s="719"/>
      <c r="G102" s="489"/>
      <c r="H102" s="1116"/>
      <c r="I102" s="1117"/>
      <c r="J102" s="720"/>
      <c r="K102" s="484"/>
    </row>
    <row r="103" spans="2:42" ht="16.5" hidden="1" customHeight="1" x14ac:dyDescent="0.3">
      <c r="B103" s="639"/>
      <c r="C103" s="488">
        <v>8</v>
      </c>
      <c r="D103" s="718"/>
      <c r="E103" s="492"/>
      <c r="F103" s="719"/>
      <c r="G103" s="489"/>
      <c r="H103" s="1116"/>
      <c r="I103" s="1117"/>
      <c r="J103" s="720"/>
      <c r="K103" s="484"/>
    </row>
    <row r="104" spans="2:42" ht="16.5" hidden="1" customHeight="1" x14ac:dyDescent="0.3">
      <c r="B104" s="639"/>
      <c r="C104" s="488">
        <v>9</v>
      </c>
      <c r="D104" s="718"/>
      <c r="E104" s="492"/>
      <c r="F104" s="719"/>
      <c r="G104" s="489"/>
      <c r="H104" s="1116"/>
      <c r="I104" s="1117"/>
      <c r="J104" s="720"/>
      <c r="K104" s="484"/>
      <c r="U104" s="1093" t="s">
        <v>76</v>
      </c>
      <c r="V104" s="1093"/>
      <c r="W104" s="1093"/>
      <c r="X104" s="1093"/>
      <c r="Y104" s="1093"/>
      <c r="Z104" s="1093"/>
      <c r="AA104" s="501"/>
      <c r="AB104" s="501"/>
      <c r="AC104" s="407" t="s">
        <v>128</v>
      </c>
      <c r="AE104" s="407"/>
      <c r="AF104" s="501"/>
      <c r="AG104" s="501"/>
      <c r="AH104" s="501"/>
      <c r="AI104" s="501"/>
      <c r="AJ104" s="501"/>
      <c r="AK104" s="501"/>
      <c r="AL104" s="501"/>
      <c r="AM104" s="501"/>
      <c r="AN104" s="501"/>
      <c r="AO104" s="501"/>
      <c r="AP104" s="501"/>
    </row>
    <row r="105" spans="2:42" ht="16.5" hidden="1" customHeight="1" x14ac:dyDescent="0.3">
      <c r="B105" s="639"/>
      <c r="C105" s="488">
        <v>10</v>
      </c>
      <c r="D105" s="718"/>
      <c r="E105" s="492"/>
      <c r="F105" s="719"/>
      <c r="G105" s="489"/>
      <c r="H105" s="1116"/>
      <c r="I105" s="1117"/>
      <c r="J105" s="720"/>
      <c r="K105" s="484"/>
      <c r="U105" s="1094" t="s">
        <v>74</v>
      </c>
      <c r="V105" s="1095"/>
      <c r="W105" s="1096" t="s">
        <v>75</v>
      </c>
      <c r="X105" s="1097"/>
      <c r="Y105" s="1097"/>
      <c r="Z105" s="1098"/>
      <c r="AA105" s="501"/>
      <c r="AB105" s="538" t="s">
        <v>127</v>
      </c>
      <c r="AC105" s="695"/>
      <c r="AD105" s="407"/>
      <c r="AE105" s="407"/>
      <c r="AF105" s="501"/>
      <c r="AG105" s="501"/>
      <c r="AH105" s="501"/>
      <c r="AI105" s="501"/>
      <c r="AJ105" s="501"/>
      <c r="AK105" s="501"/>
      <c r="AL105" s="501"/>
      <c r="AM105" s="501"/>
      <c r="AN105" s="501"/>
      <c r="AO105" s="501"/>
      <c r="AP105" s="501"/>
    </row>
    <row r="106" spans="2:42" ht="15" hidden="1" customHeight="1" thickBot="1" x14ac:dyDescent="0.35">
      <c r="B106" s="645"/>
      <c r="C106" s="533"/>
      <c r="D106" s="533"/>
      <c r="E106" s="533"/>
      <c r="F106" s="533"/>
      <c r="G106" s="533"/>
      <c r="H106" s="533"/>
      <c r="I106" s="533"/>
      <c r="J106" s="533"/>
      <c r="K106" s="534"/>
      <c r="U106" s="1079">
        <f>IF(H33="",1,2)</f>
        <v>1</v>
      </c>
      <c r="V106" s="1079"/>
      <c r="W106" s="1084">
        <f>IF(I33="",1,2)</f>
        <v>1</v>
      </c>
      <c r="X106" s="1084"/>
      <c r="Y106" s="1084"/>
      <c r="Z106" s="1084"/>
      <c r="AA106" s="501"/>
      <c r="AB106" s="538">
        <f t="shared" ref="AB106:AB115" si="55">IF(OR(K33="",L33=""),0,IF(AND(L33=$AR$12,K33=$AR$9),0,VLOOKUP(L33,$AR$11:$AT$15,3,FALSE)))</f>
        <v>0</v>
      </c>
      <c r="AC106" s="695"/>
      <c r="AD106" s="407"/>
      <c r="AE106" s="407"/>
    </row>
    <row r="107" spans="2:42" ht="17.25" hidden="1" customHeight="1" thickTop="1" x14ac:dyDescent="0.3">
      <c r="U107" s="1079">
        <f t="shared" ref="U107:U115" si="56">IF(H34="",1,2)</f>
        <v>1</v>
      </c>
      <c r="V107" s="1079"/>
      <c r="W107" s="1084">
        <f t="shared" ref="W107:W115" si="57">IF(I34="",1,2)</f>
        <v>1</v>
      </c>
      <c r="X107" s="1084"/>
      <c r="Y107" s="1084"/>
      <c r="Z107" s="1084"/>
      <c r="AA107" s="501"/>
      <c r="AB107" s="538">
        <f t="shared" si="55"/>
        <v>0</v>
      </c>
      <c r="AC107" s="695"/>
      <c r="AD107" s="407"/>
      <c r="AE107" s="407"/>
    </row>
    <row r="108" spans="2:42" ht="16.5" hidden="1" customHeight="1" x14ac:dyDescent="0.3">
      <c r="U108" s="1079">
        <f t="shared" si="56"/>
        <v>1</v>
      </c>
      <c r="V108" s="1079"/>
      <c r="W108" s="1084">
        <f t="shared" si="57"/>
        <v>1</v>
      </c>
      <c r="X108" s="1084"/>
      <c r="Y108" s="1084"/>
      <c r="Z108" s="1084"/>
      <c r="AB108" s="538">
        <f t="shared" si="55"/>
        <v>0</v>
      </c>
      <c r="AE108" s="407"/>
    </row>
    <row r="109" spans="2:42" ht="17.25" hidden="1" customHeight="1" x14ac:dyDescent="0.3">
      <c r="U109" s="1079">
        <f t="shared" si="56"/>
        <v>1</v>
      </c>
      <c r="V109" s="1079"/>
      <c r="W109" s="1084">
        <f t="shared" si="57"/>
        <v>1</v>
      </c>
      <c r="X109" s="1084"/>
      <c r="Y109" s="1084"/>
      <c r="Z109" s="1084"/>
      <c r="AB109" s="538">
        <f t="shared" si="55"/>
        <v>0</v>
      </c>
      <c r="AC109" s="695"/>
      <c r="AD109" s="407"/>
      <c r="AE109" s="407"/>
    </row>
    <row r="110" spans="2:42" ht="3.75" hidden="1" customHeight="1" x14ac:dyDescent="0.3">
      <c r="U110" s="1079">
        <f t="shared" si="56"/>
        <v>2</v>
      </c>
      <c r="V110" s="1079"/>
      <c r="W110" s="1084">
        <f t="shared" si="57"/>
        <v>1</v>
      </c>
      <c r="X110" s="1084"/>
      <c r="Y110" s="1084"/>
      <c r="Z110" s="1084"/>
      <c r="AB110" s="538">
        <f t="shared" si="55"/>
        <v>0</v>
      </c>
      <c r="AC110" s="695"/>
      <c r="AD110" s="407"/>
      <c r="AE110" s="407"/>
    </row>
    <row r="111" spans="2:42" ht="23.25" hidden="1" customHeight="1" x14ac:dyDescent="0.3">
      <c r="U111" s="1079">
        <f t="shared" si="56"/>
        <v>1</v>
      </c>
      <c r="V111" s="1079"/>
      <c r="W111" s="1084">
        <f t="shared" si="57"/>
        <v>1</v>
      </c>
      <c r="X111" s="1084"/>
      <c r="Y111" s="1084"/>
      <c r="Z111" s="1084"/>
      <c r="AB111" s="538">
        <f t="shared" si="55"/>
        <v>0</v>
      </c>
      <c r="AC111" s="695"/>
      <c r="AD111" s="407"/>
      <c r="AE111" s="407"/>
    </row>
    <row r="112" spans="2:42" ht="17.25" hidden="1" customHeight="1" x14ac:dyDescent="0.3">
      <c r="E112" s="403"/>
      <c r="F112" s="403"/>
      <c r="G112" s="403"/>
      <c r="H112" s="403"/>
      <c r="I112" s="403"/>
      <c r="J112" s="403"/>
      <c r="K112" s="403"/>
      <c r="S112" s="407"/>
      <c r="U112" s="1079">
        <f t="shared" si="56"/>
        <v>1</v>
      </c>
      <c r="V112" s="1079"/>
      <c r="W112" s="1084">
        <f t="shared" si="57"/>
        <v>1</v>
      </c>
      <c r="X112" s="1084"/>
      <c r="Y112" s="1084"/>
      <c r="Z112" s="1084"/>
      <c r="AB112" s="538">
        <f t="shared" si="55"/>
        <v>0</v>
      </c>
      <c r="AC112" s="695"/>
      <c r="AD112" s="407"/>
      <c r="AE112" s="407"/>
    </row>
    <row r="113" spans="3:39" ht="17.25" hidden="1" customHeight="1" x14ac:dyDescent="0.3">
      <c r="E113" s="403"/>
      <c r="F113" s="403"/>
      <c r="G113" s="403"/>
      <c r="H113" s="403"/>
      <c r="I113" s="403"/>
      <c r="J113" s="403"/>
      <c r="S113" s="407"/>
      <c r="U113" s="1079">
        <f t="shared" si="56"/>
        <v>2</v>
      </c>
      <c r="V113" s="1079"/>
      <c r="W113" s="1084">
        <f t="shared" si="57"/>
        <v>1</v>
      </c>
      <c r="X113" s="1084"/>
      <c r="Y113" s="1084"/>
      <c r="Z113" s="1084"/>
      <c r="AB113" s="538">
        <f t="shared" si="55"/>
        <v>0</v>
      </c>
      <c r="AC113" s="695"/>
      <c r="AD113" s="407"/>
      <c r="AE113" s="407"/>
    </row>
    <row r="114" spans="3:39" ht="17.25" hidden="1" customHeight="1" x14ac:dyDescent="0.3">
      <c r="C114" s="721"/>
      <c r="D114" s="721"/>
      <c r="E114" s="721"/>
      <c r="F114" s="721"/>
      <c r="G114" s="721"/>
      <c r="H114" s="721"/>
      <c r="I114" s="721"/>
      <c r="J114" s="721"/>
      <c r="K114" s="721"/>
      <c r="M114" s="721"/>
      <c r="S114" s="407"/>
      <c r="U114" s="1079">
        <f t="shared" si="56"/>
        <v>1</v>
      </c>
      <c r="V114" s="1079"/>
      <c r="W114" s="1084">
        <f t="shared" si="57"/>
        <v>1</v>
      </c>
      <c r="X114" s="1084"/>
      <c r="Y114" s="1084"/>
      <c r="Z114" s="1084"/>
      <c r="AB114" s="538">
        <f t="shared" si="55"/>
        <v>0</v>
      </c>
      <c r="AC114" s="695"/>
      <c r="AD114" s="407"/>
      <c r="AE114" s="407"/>
    </row>
    <row r="115" spans="3:39" ht="17.25" hidden="1" customHeight="1" x14ac:dyDescent="0.3">
      <c r="D115" s="407"/>
      <c r="E115" s="407"/>
      <c r="F115" s="407"/>
      <c r="G115" s="407"/>
      <c r="H115" s="407"/>
      <c r="I115" s="407"/>
      <c r="J115" s="407"/>
      <c r="K115" s="407"/>
      <c r="M115" s="407"/>
      <c r="S115" s="407"/>
      <c r="U115" s="1079">
        <f t="shared" si="56"/>
        <v>1</v>
      </c>
      <c r="V115" s="1079"/>
      <c r="W115" s="1084">
        <f t="shared" si="57"/>
        <v>1</v>
      </c>
      <c r="X115" s="1084"/>
      <c r="Y115" s="1084"/>
      <c r="Z115" s="1084"/>
      <c r="AB115" s="538">
        <f t="shared" si="55"/>
        <v>0</v>
      </c>
      <c r="AC115" s="407"/>
      <c r="AD115" s="407"/>
      <c r="AE115" s="407"/>
    </row>
    <row r="116" spans="3:39" ht="17.25" hidden="1" customHeight="1" x14ac:dyDescent="0.3">
      <c r="E116" s="407"/>
      <c r="F116" s="407"/>
      <c r="G116" s="407"/>
      <c r="H116" s="407"/>
      <c r="I116" s="407"/>
      <c r="J116" s="407"/>
      <c r="K116" s="407"/>
      <c r="M116" s="407"/>
      <c r="S116" s="407"/>
    </row>
    <row r="117" spans="3:39" ht="17.25" hidden="1" customHeight="1" x14ac:dyDescent="0.3">
      <c r="C117" s="407"/>
      <c r="D117" s="407"/>
      <c r="E117" s="407"/>
      <c r="F117" s="407"/>
      <c r="G117" s="407"/>
      <c r="H117" s="407"/>
      <c r="I117" s="407"/>
      <c r="J117" s="407"/>
      <c r="K117" s="407"/>
      <c r="M117" s="407"/>
      <c r="S117" s="407"/>
    </row>
    <row r="118" spans="3:39" ht="17.25" hidden="1" customHeight="1" x14ac:dyDescent="0.3">
      <c r="C118" s="407"/>
      <c r="D118" s="407"/>
      <c r="E118" s="407"/>
      <c r="F118" s="407"/>
      <c r="G118" s="407"/>
      <c r="H118" s="407"/>
      <c r="I118" s="407"/>
      <c r="J118" s="407"/>
      <c r="M118" s="407"/>
      <c r="S118" s="407"/>
    </row>
    <row r="119" spans="3:39" ht="17.25" hidden="1" customHeight="1" x14ac:dyDescent="0.3">
      <c r="C119" s="407"/>
      <c r="D119" s="407"/>
      <c r="E119" s="407"/>
      <c r="F119" s="407"/>
      <c r="G119" s="407"/>
      <c r="H119" s="407"/>
      <c r="I119" s="407"/>
      <c r="J119" s="407"/>
      <c r="K119" s="407"/>
      <c r="M119" s="407"/>
      <c r="S119" s="407"/>
    </row>
    <row r="120" spans="3:39" ht="17.25" hidden="1" customHeight="1" x14ac:dyDescent="0.3">
      <c r="E120" s="403"/>
      <c r="F120" s="403"/>
      <c r="G120" s="403"/>
      <c r="H120" s="403"/>
      <c r="I120" s="403"/>
      <c r="J120" s="403"/>
      <c r="K120" s="403"/>
      <c r="S120" s="407"/>
      <c r="U120" s="409" t="s">
        <v>194</v>
      </c>
      <c r="V120" s="409"/>
      <c r="W120" s="409"/>
      <c r="X120" s="409"/>
      <c r="Y120" s="409"/>
      <c r="Z120" s="409"/>
      <c r="AA120" s="409"/>
      <c r="AB120" s="409"/>
      <c r="AC120" s="409"/>
      <c r="AD120" s="409"/>
      <c r="AE120" s="409"/>
      <c r="AF120" s="409"/>
      <c r="AG120" s="409"/>
      <c r="AH120" s="409"/>
      <c r="AI120" s="409"/>
      <c r="AJ120" s="409"/>
      <c r="AK120" s="409"/>
      <c r="AL120" s="409"/>
      <c r="AM120" s="409"/>
    </row>
    <row r="121" spans="3:39" ht="17.25" hidden="1" customHeight="1" x14ac:dyDescent="0.3">
      <c r="M121" s="722"/>
      <c r="S121" s="407"/>
    </row>
    <row r="122" spans="3:39" ht="17.25" hidden="1" customHeight="1" x14ac:dyDescent="0.3">
      <c r="M122" s="722"/>
      <c r="S122" s="407"/>
      <c r="U122" s="410">
        <f>WORKDAY(E7,6)</f>
        <v>9</v>
      </c>
    </row>
    <row r="123" spans="3:39" ht="17.25" hidden="1" customHeight="1" x14ac:dyDescent="0.3">
      <c r="M123" s="722"/>
      <c r="S123" s="407"/>
    </row>
    <row r="124" spans="3:39" ht="17.25" hidden="1" customHeight="1" x14ac:dyDescent="0.3">
      <c r="L124" s="722"/>
      <c r="M124" s="722"/>
      <c r="S124" s="407"/>
    </row>
    <row r="125" spans="3:39" ht="17.25" hidden="1" customHeight="1" x14ac:dyDescent="0.3">
      <c r="L125" s="722"/>
      <c r="M125" s="722"/>
      <c r="S125" s="407"/>
      <c r="U125" s="502" t="s">
        <v>222</v>
      </c>
      <c r="V125" s="503"/>
      <c r="W125" s="503"/>
      <c r="X125" s="503"/>
      <c r="Y125" s="503"/>
      <c r="Z125" s="503"/>
      <c r="AA125" s="503"/>
      <c r="AB125" s="503"/>
      <c r="AC125" s="503"/>
      <c r="AD125" s="504"/>
    </row>
    <row r="126" spans="3:39" ht="17.25" hidden="1" customHeight="1" x14ac:dyDescent="0.3">
      <c r="L126" s="722"/>
      <c r="M126" s="722"/>
      <c r="S126" s="407"/>
      <c r="U126" s="505"/>
      <c r="V126" s="506" t="s">
        <v>223</v>
      </c>
      <c r="W126" s="507"/>
      <c r="X126" s="508"/>
      <c r="Y126" s="509" t="s">
        <v>224</v>
      </c>
      <c r="Z126" s="510"/>
      <c r="AA126" s="511"/>
      <c r="AB126" s="509" t="s">
        <v>224</v>
      </c>
      <c r="AC126" s="510"/>
      <c r="AD126" s="511"/>
    </row>
    <row r="127" spans="3:39" ht="17.25" hidden="1" customHeight="1" x14ac:dyDescent="0.3">
      <c r="L127" s="722"/>
      <c r="M127" s="722"/>
      <c r="S127" s="407"/>
      <c r="U127" s="505"/>
      <c r="V127" s="513" t="s">
        <v>216</v>
      </c>
      <c r="W127" s="513" t="s">
        <v>217</v>
      </c>
      <c r="X127" s="513" t="s">
        <v>218</v>
      </c>
      <c r="Y127" s="513" t="s">
        <v>216</v>
      </c>
      <c r="Z127" s="513" t="s">
        <v>217</v>
      </c>
      <c r="AA127" s="513" t="s">
        <v>218</v>
      </c>
      <c r="AB127" s="513" t="s">
        <v>216</v>
      </c>
      <c r="AC127" s="513" t="s">
        <v>217</v>
      </c>
      <c r="AD127" s="513" t="s">
        <v>218</v>
      </c>
    </row>
    <row r="128" spans="3:39" ht="4.5" hidden="1" customHeight="1" x14ac:dyDescent="0.3">
      <c r="L128" s="722"/>
      <c r="M128" s="722"/>
      <c r="S128" s="407"/>
      <c r="U128" s="404">
        <v>1</v>
      </c>
      <c r="V128" s="456" t="str">
        <f t="shared" ref="V128:V137" si="58">IF(J96=$AR$22,C96,"")</f>
        <v/>
      </c>
      <c r="W128" s="456" t="str">
        <f t="shared" ref="W128:W137" si="59">IF(J96=$AR$23,C96,"")</f>
        <v/>
      </c>
      <c r="X128" s="456">
        <f t="shared" ref="X128:X137" si="60">IF(J96=$AR$24,C96,"")</f>
        <v>1</v>
      </c>
      <c r="Y128" s="456" t="e">
        <f t="array" ref="Y128">INDEX($V$128:$V$137,SMALL(IF(LEN(TRIM($V$128:$V$137)),ROW($V$128:$V$137)-MIN(ROW($V$128:$V$137))+1,""),ROW(A1)))</f>
        <v>#NUM!</v>
      </c>
      <c r="Z128" s="456" t="e">
        <f t="array" ref="Z128">INDEX($W$128:$W$137,SMALL(IF(LEN(TRIM($W$128:$W$137)),ROW($W$128:$W$137)-MIN(ROW($W$128:$W$137))+1,""),ROW(A1)))</f>
        <v>#NUM!</v>
      </c>
      <c r="AA128" s="456">
        <f t="array" ref="AA128">INDEX($X$128:$X$137,SMALL(IF(LEN(TRIM($X$128:$X$137)),ROW($X$128:$X$137)-MIN(ROW($X$128:$X$137))+1,""),ROW(A1)))</f>
        <v>1</v>
      </c>
      <c r="AB128" s="456" t="str">
        <f>IFERROR(Y128,"")</f>
        <v/>
      </c>
      <c r="AC128" s="456" t="str">
        <f>IFERROR(Z128,"")</f>
        <v/>
      </c>
      <c r="AD128" s="456">
        <f>IFERROR(AA128,"")</f>
        <v>1</v>
      </c>
    </row>
    <row r="129" spans="12:30" ht="17.25" hidden="1" customHeight="1" x14ac:dyDescent="0.3">
      <c r="L129" s="722"/>
      <c r="M129" s="722"/>
      <c r="O129" s="407"/>
      <c r="S129" s="407"/>
      <c r="U129" s="404">
        <v>2</v>
      </c>
      <c r="V129" s="456" t="str">
        <f t="shared" si="58"/>
        <v/>
      </c>
      <c r="W129" s="456" t="str">
        <f t="shared" si="59"/>
        <v/>
      </c>
      <c r="X129" s="456">
        <f t="shared" si="60"/>
        <v>2</v>
      </c>
      <c r="Y129" s="456" t="e">
        <f t="array" ref="Y129">INDEX($V$128:$V$137,SMALL(IF(LEN(TRIM($V$128:$V$137)),ROW($V$128:$V$137)-MIN(ROW($V$128:$V$137))+1,""),ROW(A2)))</f>
        <v>#NUM!</v>
      </c>
      <c r="Z129" s="456" t="e">
        <f t="array" ref="Z129">INDEX($W$128:$W$137,SMALL(IF(LEN(TRIM($W$128:$W$137)),ROW($W$128:$W$137)-MIN(ROW($W$128:$W$137))+1,""),ROW(A2)))</f>
        <v>#NUM!</v>
      </c>
      <c r="AA129" s="456">
        <f t="array" ref="AA129">INDEX($X$128:$X$137,SMALL(IF(LEN(TRIM($X$128:$X$137)),ROW($X$128:$X$137)-MIN(ROW($X$128:$X$137))+1,""),ROW(A2)))</f>
        <v>2</v>
      </c>
      <c r="AB129" s="456" t="str">
        <f t="shared" ref="AB129:AB137" si="61">IFERROR(Y129,"")</f>
        <v/>
      </c>
      <c r="AC129" s="456" t="str">
        <f t="shared" ref="AC129:AC137" si="62">IFERROR(Z129,"")</f>
        <v/>
      </c>
      <c r="AD129" s="456">
        <f t="shared" ref="AD129:AD137" si="63">IFERROR(AA129,"")</f>
        <v>2</v>
      </c>
    </row>
    <row r="130" spans="12:30" ht="17.25" hidden="1" customHeight="1" x14ac:dyDescent="0.3">
      <c r="L130" s="722"/>
      <c r="M130" s="722"/>
      <c r="O130" s="407"/>
      <c r="P130" s="625"/>
      <c r="Q130" s="625"/>
      <c r="S130" s="625"/>
      <c r="U130" s="404">
        <v>3</v>
      </c>
      <c r="V130" s="456" t="str">
        <f t="shared" si="58"/>
        <v/>
      </c>
      <c r="W130" s="456" t="str">
        <f t="shared" si="59"/>
        <v/>
      </c>
      <c r="X130" s="456">
        <f t="shared" si="60"/>
        <v>3</v>
      </c>
      <c r="Y130" s="456" t="e">
        <f t="array" ref="Y130">INDEX($V$128:$V$137,SMALL(IF(LEN(TRIM($V$128:$V$137)),ROW($V$128:$V$137)-MIN(ROW($V$128:$V$137))+1,""),ROW(A3)))</f>
        <v>#NUM!</v>
      </c>
      <c r="Z130" s="456" t="e">
        <f t="array" ref="Z130">INDEX($W$128:$W$137,SMALL(IF(LEN(TRIM($W$128:$W$137)),ROW($W$128:$W$137)-MIN(ROW($W$128:$W$137))+1,""),ROW(A3)))</f>
        <v>#NUM!</v>
      </c>
      <c r="AA130" s="456">
        <f t="array" ref="AA130">INDEX($X$128:$X$137,SMALL(IF(LEN(TRIM($X$128:$X$137)),ROW($X$128:$X$137)-MIN(ROW($X$128:$X$137))+1,""),ROW(A3)))</f>
        <v>3</v>
      </c>
      <c r="AB130" s="456" t="str">
        <f t="shared" si="61"/>
        <v/>
      </c>
      <c r="AC130" s="456" t="str">
        <f t="shared" si="62"/>
        <v/>
      </c>
      <c r="AD130" s="456">
        <f t="shared" si="63"/>
        <v>3</v>
      </c>
    </row>
    <row r="131" spans="12:30" ht="17.25" hidden="1" customHeight="1" x14ac:dyDescent="0.3">
      <c r="O131" s="407"/>
      <c r="S131" s="407"/>
      <c r="U131" s="404">
        <v>4</v>
      </c>
      <c r="V131" s="456" t="str">
        <f t="shared" si="58"/>
        <v/>
      </c>
      <c r="W131" s="456" t="str">
        <f t="shared" si="59"/>
        <v/>
      </c>
      <c r="X131" s="456">
        <f t="shared" si="60"/>
        <v>4</v>
      </c>
      <c r="Y131" s="456" t="e">
        <f t="array" ref="Y131">INDEX($V$128:$V$137,SMALL(IF(LEN(TRIM($V$128:$V$137)),ROW($V$128:$V$137)-MIN(ROW($V$128:$V$137))+1,""),ROW(A4)))</f>
        <v>#NUM!</v>
      </c>
      <c r="Z131" s="456" t="e">
        <f t="array" ref="Z131">INDEX($W$128:$W$137,SMALL(IF(LEN(TRIM($W$128:$W$137)),ROW($W$128:$W$137)-MIN(ROW($W$128:$W$137))+1,""),ROW(A4)))</f>
        <v>#NUM!</v>
      </c>
      <c r="AA131" s="456">
        <f t="array" ref="AA131">INDEX($X$128:$X$137,SMALL(IF(LEN(TRIM($X$128:$X$137)),ROW($X$128:$X$137)-MIN(ROW($X$128:$X$137))+1,""),ROW(A4)))</f>
        <v>4</v>
      </c>
      <c r="AB131" s="456" t="str">
        <f t="shared" si="61"/>
        <v/>
      </c>
      <c r="AC131" s="456" t="str">
        <f t="shared" si="62"/>
        <v/>
      </c>
      <c r="AD131" s="456">
        <f t="shared" si="63"/>
        <v>4</v>
      </c>
    </row>
    <row r="132" spans="12:30" ht="17.25" hidden="1" customHeight="1" x14ac:dyDescent="0.3">
      <c r="O132" s="407"/>
      <c r="S132" s="407"/>
      <c r="U132" s="404">
        <v>5</v>
      </c>
      <c r="V132" s="456" t="str">
        <f t="shared" si="58"/>
        <v/>
      </c>
      <c r="W132" s="456" t="str">
        <f t="shared" si="59"/>
        <v/>
      </c>
      <c r="X132" s="456">
        <f t="shared" si="60"/>
        <v>5</v>
      </c>
      <c r="Y132" s="456" t="e">
        <f t="array" ref="Y132">INDEX($V$128:$V$137,SMALL(IF(LEN(TRIM($V$128:$V$137)),ROW($V$128:$V$137)-MIN(ROW($V$128:$V$137))+1,""),ROW(A5)))</f>
        <v>#NUM!</v>
      </c>
      <c r="Z132" s="456" t="e">
        <f t="array" ref="Z132">INDEX($W$128:$W$137,SMALL(IF(LEN(TRIM($W$128:$W$137)),ROW($W$128:$W$137)-MIN(ROW($W$128:$W$137))+1,""),ROW(A5)))</f>
        <v>#NUM!</v>
      </c>
      <c r="AA132" s="456">
        <f t="array" ref="AA132">INDEX($X$128:$X$137,SMALL(IF(LEN(TRIM($X$128:$X$137)),ROW($X$128:$X$137)-MIN(ROW($X$128:$X$137))+1,""),ROW(A5)))</f>
        <v>5</v>
      </c>
      <c r="AB132" s="456" t="str">
        <f t="shared" si="61"/>
        <v/>
      </c>
      <c r="AC132" s="456" t="str">
        <f t="shared" si="62"/>
        <v/>
      </c>
      <c r="AD132" s="456">
        <f t="shared" si="63"/>
        <v>5</v>
      </c>
    </row>
    <row r="133" spans="12:30" ht="17.25" hidden="1" customHeight="1" x14ac:dyDescent="0.3">
      <c r="O133" s="407"/>
      <c r="P133" s="425"/>
      <c r="Q133" s="425"/>
      <c r="S133" s="425"/>
      <c r="U133" s="404">
        <v>6</v>
      </c>
      <c r="V133" s="456" t="str">
        <f t="shared" si="58"/>
        <v/>
      </c>
      <c r="W133" s="456" t="str">
        <f t="shared" si="59"/>
        <v/>
      </c>
      <c r="X133" s="456">
        <f t="shared" si="60"/>
        <v>6</v>
      </c>
      <c r="Y133" s="456" t="e">
        <f t="array" ref="Y133">INDEX($V$128:$V$137,SMALL(IF(LEN(TRIM($V$128:$V$137)),ROW($V$128:$V$137)-MIN(ROW($V$128:$V$137))+1,""),ROW(A6)))</f>
        <v>#NUM!</v>
      </c>
      <c r="Z133" s="456" t="e">
        <f t="array" ref="Z133">INDEX($W$128:$W$137,SMALL(IF(LEN(TRIM($W$128:$W$137)),ROW($W$128:$W$137)-MIN(ROW($W$128:$W$137))+1,""),ROW(A6)))</f>
        <v>#NUM!</v>
      </c>
      <c r="AA133" s="456">
        <f t="array" ref="AA133">INDEX($X$128:$X$137,SMALL(IF(LEN(TRIM($X$128:$X$137)),ROW($X$128:$X$137)-MIN(ROW($X$128:$X$137))+1,""),ROW(A6)))</f>
        <v>6</v>
      </c>
      <c r="AB133" s="456" t="str">
        <f t="shared" si="61"/>
        <v/>
      </c>
      <c r="AC133" s="456" t="str">
        <f t="shared" si="62"/>
        <v/>
      </c>
      <c r="AD133" s="456">
        <f t="shared" si="63"/>
        <v>6</v>
      </c>
    </row>
    <row r="134" spans="12:30" ht="17.25" hidden="1" customHeight="1" x14ac:dyDescent="0.3">
      <c r="O134" s="407"/>
      <c r="P134" s="723"/>
      <c r="Q134" s="723"/>
      <c r="S134" s="723"/>
      <c r="U134" s="404">
        <v>7</v>
      </c>
      <c r="V134" s="456" t="str">
        <f t="shared" si="58"/>
        <v/>
      </c>
      <c r="W134" s="456" t="str">
        <f t="shared" si="59"/>
        <v/>
      </c>
      <c r="X134" s="456">
        <f t="shared" si="60"/>
        <v>7</v>
      </c>
      <c r="Y134" s="456" t="e">
        <f t="array" ref="Y134">INDEX($V$128:$V$137,SMALL(IF(LEN(TRIM($V$128:$V$137)),ROW($V$128:$V$137)-MIN(ROW($V$128:$V$137))+1,""),ROW(A7)))</f>
        <v>#NUM!</v>
      </c>
      <c r="Z134" s="456" t="e">
        <f t="array" ref="Z134">INDEX($W$128:$W$137,SMALL(IF(LEN(TRIM($W$128:$W$137)),ROW($W$128:$W$137)-MIN(ROW($W$128:$W$137))+1,""),ROW(A7)))</f>
        <v>#NUM!</v>
      </c>
      <c r="AA134" s="456">
        <f t="array" ref="AA134">INDEX($X$128:$X$137,SMALL(IF(LEN(TRIM($X$128:$X$137)),ROW($X$128:$X$137)-MIN(ROW($X$128:$X$137))+1,""),ROW(A7)))</f>
        <v>7</v>
      </c>
      <c r="AB134" s="456" t="str">
        <f t="shared" si="61"/>
        <v/>
      </c>
      <c r="AC134" s="456" t="str">
        <f t="shared" si="62"/>
        <v/>
      </c>
      <c r="AD134" s="456">
        <f t="shared" si="63"/>
        <v>7</v>
      </c>
    </row>
    <row r="135" spans="12:30" ht="17.25" hidden="1" customHeight="1" x14ac:dyDescent="0.3">
      <c r="O135" s="407"/>
      <c r="P135" s="723"/>
      <c r="Q135" s="723"/>
      <c r="S135" s="723"/>
      <c r="U135" s="404">
        <v>8</v>
      </c>
      <c r="V135" s="456" t="str">
        <f t="shared" si="58"/>
        <v/>
      </c>
      <c r="W135" s="456" t="str">
        <f t="shared" si="59"/>
        <v/>
      </c>
      <c r="X135" s="456">
        <f t="shared" si="60"/>
        <v>8</v>
      </c>
      <c r="Y135" s="456" t="e">
        <f t="array" ref="Y135">INDEX($V$128:$V$137,SMALL(IF(LEN(TRIM($V$128:$V$137)),ROW($V$128:$V$137)-MIN(ROW($V$128:$V$137))+1,""),ROW(A8)))</f>
        <v>#NUM!</v>
      </c>
      <c r="Z135" s="456" t="e">
        <f t="array" ref="Z135">INDEX($W$128:$W$137,SMALL(IF(LEN(TRIM($W$128:$W$137)),ROW($W$128:$W$137)-MIN(ROW($W$128:$W$137))+1,""),ROW(A8)))</f>
        <v>#NUM!</v>
      </c>
      <c r="AA135" s="456">
        <f t="array" ref="AA135">INDEX($X$128:$X$137,SMALL(IF(LEN(TRIM($X$128:$X$137)),ROW($X$128:$X$137)-MIN(ROW($X$128:$X$137))+1,""),ROW(A8)))</f>
        <v>8</v>
      </c>
      <c r="AB135" s="456" t="str">
        <f t="shared" si="61"/>
        <v/>
      </c>
      <c r="AC135" s="456" t="str">
        <f t="shared" si="62"/>
        <v/>
      </c>
      <c r="AD135" s="456">
        <f t="shared" si="63"/>
        <v>8</v>
      </c>
    </row>
    <row r="136" spans="12:30" ht="17.25" hidden="1" customHeight="1" x14ac:dyDescent="0.3">
      <c r="O136" s="407"/>
      <c r="S136" s="407"/>
      <c r="U136" s="404">
        <v>9</v>
      </c>
      <c r="V136" s="456" t="str">
        <f t="shared" si="58"/>
        <v/>
      </c>
      <c r="W136" s="456" t="str">
        <f t="shared" si="59"/>
        <v/>
      </c>
      <c r="X136" s="456">
        <f t="shared" si="60"/>
        <v>9</v>
      </c>
      <c r="Y136" s="456" t="e">
        <f t="array" ref="Y136">INDEX($V$128:$V$137,SMALL(IF(LEN(TRIM($V$128:$V$137)),ROW($V$128:$V$137)-MIN(ROW($V$128:$V$137))+1,""),ROW(A9)))</f>
        <v>#NUM!</v>
      </c>
      <c r="Z136" s="456" t="e">
        <f t="array" ref="Z136">INDEX($W$128:$W$137,SMALL(IF(LEN(TRIM($W$128:$W$137)),ROW($W$128:$W$137)-MIN(ROW($W$128:$W$137))+1,""),ROW(A9)))</f>
        <v>#NUM!</v>
      </c>
      <c r="AA136" s="456">
        <f t="array" ref="AA136">INDEX($X$128:$X$137,SMALL(IF(LEN(TRIM($X$128:$X$137)),ROW($X$128:$X$137)-MIN(ROW($X$128:$X$137))+1,""),ROW(A9)))</f>
        <v>9</v>
      </c>
      <c r="AB136" s="456" t="str">
        <f t="shared" si="61"/>
        <v/>
      </c>
      <c r="AC136" s="456" t="str">
        <f t="shared" si="62"/>
        <v/>
      </c>
      <c r="AD136" s="456">
        <f t="shared" si="63"/>
        <v>9</v>
      </c>
    </row>
    <row r="137" spans="12:30" ht="17.25" hidden="1" customHeight="1" x14ac:dyDescent="0.3">
      <c r="O137" s="407"/>
      <c r="S137" s="407"/>
      <c r="U137" s="404">
        <v>10</v>
      </c>
      <c r="V137" s="456" t="str">
        <f t="shared" si="58"/>
        <v/>
      </c>
      <c r="W137" s="456" t="str">
        <f t="shared" si="59"/>
        <v/>
      </c>
      <c r="X137" s="456">
        <f t="shared" si="60"/>
        <v>10</v>
      </c>
      <c r="Y137" s="456" t="e">
        <f t="array" ref="Y137">INDEX($V$128:$V$137,SMALL(IF(LEN(TRIM($V$128:$V$137)),ROW($V$128:$V$137)-MIN(ROW($V$128:$V$137))+1,""),ROW(A10)))</f>
        <v>#NUM!</v>
      </c>
      <c r="Z137" s="456" t="e">
        <f t="array" ref="Z137">INDEX($W$128:$W$137,SMALL(IF(LEN(TRIM($W$128:$W$137)),ROW($W$128:$W$137)-MIN(ROW($W$128:$W$137))+1,""),ROW(A10)))</f>
        <v>#NUM!</v>
      </c>
      <c r="AA137" s="456">
        <f t="array" ref="AA137">INDEX($X$128:$X$137,SMALL(IF(LEN(TRIM($X$128:$X$137)),ROW($X$128:$X$137)-MIN(ROW($X$128:$X$137))+1,""),ROW(A10)))</f>
        <v>10</v>
      </c>
      <c r="AB137" s="456" t="str">
        <f t="shared" si="61"/>
        <v/>
      </c>
      <c r="AC137" s="456" t="str">
        <f t="shared" si="62"/>
        <v/>
      </c>
      <c r="AD137" s="456">
        <f t="shared" si="63"/>
        <v>10</v>
      </c>
    </row>
    <row r="138" spans="12:30" ht="17.25" hidden="1" customHeight="1" x14ac:dyDescent="0.3">
      <c r="O138" s="407"/>
      <c r="S138" s="407"/>
    </row>
    <row r="139" spans="12:30" ht="17.25" hidden="1" customHeight="1" x14ac:dyDescent="0.3">
      <c r="O139" s="407"/>
    </row>
    <row r="140" spans="12:30" ht="13.5" hidden="1" customHeight="1" x14ac:dyDescent="0.3">
      <c r="O140" s="407"/>
    </row>
    <row r="141" spans="12:30" ht="16.5" hidden="1" customHeight="1" x14ac:dyDescent="0.3">
      <c r="O141" s="407"/>
    </row>
    <row r="142" spans="12:30" ht="16.5" hidden="1" customHeight="1" x14ac:dyDescent="0.3">
      <c r="O142" s="407"/>
    </row>
    <row r="143" spans="12:30" ht="16.5" hidden="1" customHeight="1" x14ac:dyDescent="0.3">
      <c r="O143" s="407"/>
    </row>
    <row r="144" spans="12:30" ht="16.5" hidden="1" customHeight="1" x14ac:dyDescent="0.3">
      <c r="O144" s="407"/>
    </row>
    <row r="145" spans="15:15" ht="16.5" hidden="1" customHeight="1" x14ac:dyDescent="0.3">
      <c r="O145" s="407"/>
    </row>
    <row r="146" spans="15:15" ht="16.5" hidden="1" customHeight="1" x14ac:dyDescent="0.3">
      <c r="O146" s="407"/>
    </row>
    <row r="147" spans="15:15" ht="16.5" hidden="1" customHeight="1" x14ac:dyDescent="0.3">
      <c r="O147" s="625"/>
    </row>
    <row r="148" spans="15:15" ht="16.5" hidden="1" customHeight="1" x14ac:dyDescent="0.3">
      <c r="O148" s="407"/>
    </row>
    <row r="149" spans="15:15" ht="16.5" hidden="1" customHeight="1" x14ac:dyDescent="0.3">
      <c r="O149" s="407"/>
    </row>
    <row r="150" spans="15:15" ht="16.5" hidden="1" customHeight="1" x14ac:dyDescent="0.3">
      <c r="O150" s="425"/>
    </row>
    <row r="151" spans="15:15" ht="16.5" hidden="1" customHeight="1" x14ac:dyDescent="0.3">
      <c r="O151" s="723"/>
    </row>
    <row r="152" spans="15:15" ht="16.5" hidden="1" customHeight="1" x14ac:dyDescent="0.3">
      <c r="O152" s="723"/>
    </row>
    <row r="153" spans="15:15" ht="16.5" hidden="1" customHeight="1" x14ac:dyDescent="0.3">
      <c r="O153" s="407"/>
    </row>
    <row r="154" spans="15:15" ht="16.5" hidden="1" customHeight="1" x14ac:dyDescent="0.3">
      <c r="O154" s="407"/>
    </row>
    <row r="155" spans="15:15" ht="16.5" hidden="1" customHeight="1" x14ac:dyDescent="0.3">
      <c r="O155" s="407"/>
    </row>
    <row r="156" spans="15:15" ht="16.5" hidden="1" customHeight="1" x14ac:dyDescent="0.3"/>
    <row r="157" spans="15:15" ht="16.5" hidden="1" customHeight="1" x14ac:dyDescent="0.3"/>
    <row r="158" spans="15:15" ht="16.5" hidden="1" customHeight="1" x14ac:dyDescent="0.3"/>
    <row r="159" spans="15:15" ht="16.5" hidden="1" customHeight="1" x14ac:dyDescent="0.3"/>
    <row r="160" spans="15:15" ht="16.5" hidden="1" customHeight="1" x14ac:dyDescent="0.3"/>
    <row r="161" spans="30:32" ht="16.5" hidden="1" customHeight="1" x14ac:dyDescent="0.3">
      <c r="AD161" s="501"/>
      <c r="AE161" s="501"/>
      <c r="AF161" s="501"/>
    </row>
    <row r="162" spans="30:32" ht="16.5" hidden="1" customHeight="1" x14ac:dyDescent="0.3">
      <c r="AD162" s="501"/>
      <c r="AE162" s="501"/>
      <c r="AF162" s="501"/>
    </row>
    <row r="163" spans="30:32" ht="16.5" hidden="1" customHeight="1" x14ac:dyDescent="0.3">
      <c r="AD163" s="501"/>
      <c r="AE163" s="501"/>
      <c r="AF163" s="501"/>
    </row>
    <row r="164" spans="30:32" ht="16.5" hidden="1" customHeight="1" x14ac:dyDescent="0.3">
      <c r="AD164" s="501"/>
      <c r="AE164" s="501"/>
      <c r="AF164" s="501"/>
    </row>
    <row r="165" spans="30:32" ht="16.5" hidden="1" customHeight="1" x14ac:dyDescent="0.3">
      <c r="AD165" s="501"/>
      <c r="AE165" s="501"/>
      <c r="AF165" s="501"/>
    </row>
    <row r="166" spans="30:32" ht="16.5" hidden="1" customHeight="1" x14ac:dyDescent="0.3">
      <c r="AD166" s="501"/>
      <c r="AE166" s="501"/>
      <c r="AF166" s="501"/>
    </row>
    <row r="167" spans="30:32" ht="16.5" hidden="1" customHeight="1" x14ac:dyDescent="0.3">
      <c r="AD167" s="501"/>
      <c r="AE167" s="501"/>
      <c r="AF167" s="501"/>
    </row>
    <row r="168" spans="30:32" ht="16.5" hidden="1" customHeight="1" x14ac:dyDescent="0.3">
      <c r="AD168" s="501"/>
      <c r="AE168" s="501"/>
      <c r="AF168" s="501"/>
    </row>
    <row r="169" spans="30:32" ht="16.5" hidden="1" customHeight="1" x14ac:dyDescent="0.3">
      <c r="AD169" s="501"/>
      <c r="AE169" s="501"/>
      <c r="AF169" s="501"/>
    </row>
    <row r="170" spans="30:32" ht="16.5" hidden="1" customHeight="1" x14ac:dyDescent="0.3">
      <c r="AD170" s="501"/>
      <c r="AE170" s="501"/>
      <c r="AF170" s="501"/>
    </row>
    <row r="171" spans="30:32" ht="16.5" hidden="1" customHeight="1" x14ac:dyDescent="0.3">
      <c r="AD171" s="501"/>
      <c r="AE171" s="501"/>
      <c r="AF171" s="501"/>
    </row>
    <row r="172" spans="30:32" ht="16.5" hidden="1" customHeight="1" x14ac:dyDescent="0.3">
      <c r="AD172" s="501"/>
      <c r="AE172" s="501"/>
      <c r="AF172" s="501"/>
    </row>
    <row r="173" spans="30:32" ht="16.5" hidden="1" customHeight="1" x14ac:dyDescent="0.3"/>
    <row r="174" spans="30:32" ht="16.5" hidden="1" customHeight="1" x14ac:dyDescent="0.3"/>
    <row r="175" spans="30:32" ht="16.5" hidden="1" customHeight="1" x14ac:dyDescent="0.3"/>
    <row r="176" spans="30:32" ht="16.5" hidden="1" customHeight="1" x14ac:dyDescent="0.3"/>
    <row r="177" ht="16.5" hidden="1" customHeight="1" x14ac:dyDescent="0.3"/>
    <row r="178" ht="16.5" hidden="1" customHeight="1" x14ac:dyDescent="0.3"/>
    <row r="179" ht="16.5" hidden="1" customHeight="1" x14ac:dyDescent="0.3"/>
    <row r="180" ht="16.5" hidden="1" customHeight="1" x14ac:dyDescent="0.3"/>
    <row r="181" ht="16.5" hidden="1" customHeight="1" x14ac:dyDescent="0.3"/>
    <row r="182" ht="16.5" hidden="1" customHeight="1" x14ac:dyDescent="0.3"/>
    <row r="183" ht="16.5" hidden="1" customHeight="1" x14ac:dyDescent="0.3"/>
    <row r="184" ht="16.5" hidden="1" customHeight="1" x14ac:dyDescent="0.3"/>
    <row r="185" ht="16.5" hidden="1" customHeight="1" x14ac:dyDescent="0.3"/>
    <row r="186" ht="16.5" hidden="1" customHeight="1" x14ac:dyDescent="0.3"/>
    <row r="187" ht="16.5" hidden="1" customHeight="1" x14ac:dyDescent="0.3"/>
    <row r="188" ht="16.5" hidden="1" customHeight="1" x14ac:dyDescent="0.3"/>
    <row r="189" ht="16.5" hidden="1" customHeight="1" x14ac:dyDescent="0.3"/>
    <row r="190" ht="16.5" hidden="1" customHeight="1" x14ac:dyDescent="0.3"/>
  </sheetData>
  <sheetProtection password="ED21" sheet="1" objects="1" scenarios="1"/>
  <mergeCells count="111">
    <mergeCell ref="AS30:AU30"/>
    <mergeCell ref="AV28:AV29"/>
    <mergeCell ref="L50:M52"/>
    <mergeCell ref="L54:M56"/>
    <mergeCell ref="L46:M48"/>
    <mergeCell ref="F31:F32"/>
    <mergeCell ref="AC45:AD45"/>
    <mergeCell ref="AC46:AD46"/>
    <mergeCell ref="AC47:AD47"/>
    <mergeCell ref="AC50:AD50"/>
    <mergeCell ref="AC51:AD51"/>
    <mergeCell ref="AC53:AD53"/>
    <mergeCell ref="AC55:AD55"/>
    <mergeCell ref="AC54:AD54"/>
    <mergeCell ref="I37:J37"/>
    <mergeCell ref="I38:J38"/>
    <mergeCell ref="I39:J39"/>
    <mergeCell ref="G30:N30"/>
    <mergeCell ref="H31:J31"/>
    <mergeCell ref="I32:J32"/>
    <mergeCell ref="I33:J33"/>
    <mergeCell ref="I34:J34"/>
    <mergeCell ref="H101:I101"/>
    <mergeCell ref="J76:L76"/>
    <mergeCell ref="D76:I76"/>
    <mergeCell ref="H96:I96"/>
    <mergeCell ref="H95:I95"/>
    <mergeCell ref="C76:C77"/>
    <mergeCell ref="C16:M16"/>
    <mergeCell ref="C17:M17"/>
    <mergeCell ref="K28:M28"/>
    <mergeCell ref="K27:M27"/>
    <mergeCell ref="K26:M26"/>
    <mergeCell ref="K25:M25"/>
    <mergeCell ref="K24:M24"/>
    <mergeCell ref="K23:M23"/>
    <mergeCell ref="K22:M22"/>
    <mergeCell ref="K21:M21"/>
    <mergeCell ref="K20:M20"/>
    <mergeCell ref="K19:M19"/>
    <mergeCell ref="C58:K58"/>
    <mergeCell ref="I40:J40"/>
    <mergeCell ref="I41:J41"/>
    <mergeCell ref="I42:J42"/>
    <mergeCell ref="I35:J35"/>
    <mergeCell ref="I36:J36"/>
    <mergeCell ref="U104:Z104"/>
    <mergeCell ref="U105:V105"/>
    <mergeCell ref="W105:Z105"/>
    <mergeCell ref="U106:V106"/>
    <mergeCell ref="W106:Z106"/>
    <mergeCell ref="U107:V107"/>
    <mergeCell ref="W107:Z107"/>
    <mergeCell ref="C9:E9"/>
    <mergeCell ref="L44:M45"/>
    <mergeCell ref="K18:M18"/>
    <mergeCell ref="G31:G32"/>
    <mergeCell ref="E31:E32"/>
    <mergeCell ref="D31:D32"/>
    <mergeCell ref="C31:C32"/>
    <mergeCell ref="C44:K44"/>
    <mergeCell ref="H100:I100"/>
    <mergeCell ref="H99:I99"/>
    <mergeCell ref="H98:I98"/>
    <mergeCell ref="H97:I97"/>
    <mergeCell ref="C75:L75"/>
    <mergeCell ref="H105:I105"/>
    <mergeCell ref="H104:I104"/>
    <mergeCell ref="H103:I103"/>
    <mergeCell ref="H102:I102"/>
    <mergeCell ref="X64:Y64"/>
    <mergeCell ref="AC48:AD48"/>
    <mergeCell ref="AC49:AD49"/>
    <mergeCell ref="U63:W63"/>
    <mergeCell ref="X63:Y63"/>
    <mergeCell ref="U64:W64"/>
    <mergeCell ref="AC52:AD52"/>
    <mergeCell ref="U60:W60"/>
    <mergeCell ref="X60:Y60"/>
    <mergeCell ref="U61:W61"/>
    <mergeCell ref="X61:Y61"/>
    <mergeCell ref="U62:W62"/>
    <mergeCell ref="X62:Y62"/>
    <mergeCell ref="U57:W57"/>
    <mergeCell ref="X57:Y57"/>
    <mergeCell ref="U58:W58"/>
    <mergeCell ref="X58:Y58"/>
    <mergeCell ref="U115:V115"/>
    <mergeCell ref="U114:V114"/>
    <mergeCell ref="U59:W59"/>
    <mergeCell ref="X59:Y59"/>
    <mergeCell ref="W115:Z115"/>
    <mergeCell ref="W114:Z114"/>
    <mergeCell ref="U109:V109"/>
    <mergeCell ref="W109:Z109"/>
    <mergeCell ref="X65:Y65"/>
    <mergeCell ref="U66:W66"/>
    <mergeCell ref="X66:Y66"/>
    <mergeCell ref="U67:W67"/>
    <mergeCell ref="X67:Y67"/>
    <mergeCell ref="U65:W65"/>
    <mergeCell ref="U110:V110"/>
    <mergeCell ref="W110:Z110"/>
    <mergeCell ref="U111:V111"/>
    <mergeCell ref="W111:Z111"/>
    <mergeCell ref="U112:V112"/>
    <mergeCell ref="W112:Z112"/>
    <mergeCell ref="U113:V113"/>
    <mergeCell ref="W113:Z113"/>
    <mergeCell ref="U108:V108"/>
    <mergeCell ref="W108:Z108"/>
  </mergeCells>
  <conditionalFormatting sqref="G78:G87">
    <cfRule type="cellIs" dxfId="12" priority="2" operator="equal">
      <formula>0</formula>
    </cfRule>
  </conditionalFormatting>
  <conditionalFormatting sqref="D78:D87 F78:F87">
    <cfRule type="cellIs" dxfId="11" priority="1" operator="equal">
      <formula>"-"</formula>
    </cfRule>
  </conditionalFormatting>
  <dataValidations count="11">
    <dataValidation type="list" operator="greaterThan" allowBlank="1" showInputMessage="1" showErrorMessage="1" sqref="J96:J105" xr:uid="{00000000-0002-0000-0100-000000000000}">
      <formula1>$AR$22:$AR$24</formula1>
    </dataValidation>
    <dataValidation operator="greaterThan" allowBlank="1" showInputMessage="1" showErrorMessage="1" sqref="C96:C105 F96:H105" xr:uid="{00000000-0002-0000-0100-000001000000}"/>
    <dataValidation type="date" operator="greaterThanOrEqual" allowBlank="1" showInputMessage="1" showErrorMessage="1" error="Date can only be today or later" sqref="E96:E105" xr:uid="{00000000-0002-0000-0100-000002000000}">
      <formula1>TODAY()</formula1>
    </dataValidation>
    <dataValidation type="whole" operator="greaterThanOrEqual" allowBlank="1" showInputMessage="1" showErrorMessage="1" sqref="AA46:AA55 F33:F42" xr:uid="{00000000-0002-0000-0100-000003000000}">
      <formula1>0</formula1>
    </dataValidation>
    <dataValidation type="textLength" operator="equal" allowBlank="1" showInputMessage="1" showErrorMessage="1" error="PIN  Number must be 4 characters in length" sqref="M33:M42" xr:uid="{00000000-0002-0000-0100-000004000000}">
      <formula1>4</formula1>
    </dataValidation>
    <dataValidation type="list" allowBlank="1" showInputMessage="1" showErrorMessage="1" error="Only one form of Outgoing Call Barring may be selected" sqref="L33:L42" xr:uid="{00000000-0002-0000-0100-000005000000}">
      <formula1>$AR$12:$AR$15</formula1>
    </dataValidation>
    <dataValidation type="list" allowBlank="1" showInputMessage="1" showErrorMessage="1" sqref="D60:K69" xr:uid="{00000000-0002-0000-0100-000006000000}">
      <formula1>$AR$8:$AR$9</formula1>
    </dataValidation>
    <dataValidation type="date" operator="greaterThan" allowBlank="1" showInputMessage="1" showErrorMessage="1" error="Required start date can't be today or earlier._x000a__x000a_Please enter as DD/MM/YYYY" sqref="D33:D42" xr:uid="{00000000-0002-0000-0100-000007000000}">
      <formula1>TODAY()</formula1>
    </dataValidation>
    <dataValidation type="date" operator="equal" allowBlank="1" showInputMessage="1" showErrorMessage="1" error="Date must be today's date._x000a_Enter as DD/MM/YYYY" sqref="E7" xr:uid="{00000000-0002-0000-0100-000008000000}">
      <formula1>TODAY()</formula1>
    </dataValidation>
    <dataValidation type="list" allowBlank="1" showInputMessage="1" showErrorMessage="1" sqref="G33:G42" xr:uid="{00000000-0002-0000-0100-000009000000}">
      <formula1>$AS$32:$AU$32</formula1>
    </dataValidation>
    <dataValidation type="list" allowBlank="1" showInputMessage="1" showErrorMessage="1" sqref="K33:K42" xr:uid="{00000000-0002-0000-0100-00000A000000}">
      <formula1>$AR$8</formula1>
    </dataValidation>
  </dataValidations>
  <printOptions horizontalCentered="1"/>
  <pageMargins left="0.23622047244094491" right="0.23622047244094491" top="0.39370078740157483" bottom="0.43307086614173229" header="0.31496062992125984" footer="0.31496062992125984"/>
  <pageSetup paperSize="9" scale="47" orientation="landscape" r:id="rId1"/>
  <headerFooter>
    <oddFooter>&amp;C&amp;1#&amp;"Calibri"&amp;8&amp;K737373KCOM Commercial in Confidence</oddFooter>
  </headerFooter>
  <rowBreaks count="1" manualBreakCount="1">
    <brk id="56" max="14" man="1"/>
  </rowBreaks>
  <colBreaks count="1" manualBreakCount="1">
    <brk id="15" min="1" max="7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8" tint="0.39997558519241921"/>
    <pageSetUpPr fitToPage="1"/>
  </sheetPr>
  <dimension ref="A1:FB565"/>
  <sheetViews>
    <sheetView zoomScale="65" zoomScaleNormal="65" zoomScaleSheetLayoutView="10" workbookViewId="0">
      <selection activeCell="E73" sqref="E73"/>
    </sheetView>
  </sheetViews>
  <sheetFormatPr defaultColWidth="0" defaultRowHeight="16.5" zeroHeight="1" x14ac:dyDescent="0.3"/>
  <cols>
    <col min="1" max="1" width="3.28515625" style="403" customWidth="1"/>
    <col min="2" max="2" width="2.85546875" style="403" customWidth="1"/>
    <col min="3" max="3" width="21.28515625" style="403" customWidth="1"/>
    <col min="4" max="4" width="32.7109375" style="403" customWidth="1"/>
    <col min="5" max="5" width="39.7109375" style="403" customWidth="1"/>
    <col min="6" max="6" width="21" style="403" customWidth="1"/>
    <col min="7" max="7" width="34.42578125" style="403" customWidth="1"/>
    <col min="8" max="8" width="21.42578125" style="403" customWidth="1"/>
    <col min="9" max="9" width="22.42578125" style="403" customWidth="1"/>
    <col min="10" max="11" width="27.85546875" style="403" customWidth="1"/>
    <col min="12" max="12" width="26.140625" style="403" customWidth="1"/>
    <col min="13" max="13" width="24.7109375" style="403" customWidth="1"/>
    <col min="14" max="14" width="23" style="403" customWidth="1"/>
    <col min="15" max="15" width="24.28515625" style="403" customWidth="1"/>
    <col min="16" max="16" width="0.28515625" style="403" customWidth="1"/>
    <col min="17" max="17" width="2.85546875" style="403" customWidth="1"/>
    <col min="18" max="18" width="4" style="404" customWidth="1"/>
    <col min="19" max="19" width="4.85546875" style="404" customWidth="1"/>
    <col min="20" max="21" width="0" style="404" hidden="1" customWidth="1"/>
    <col min="22" max="158" width="0" style="403" hidden="1" customWidth="1"/>
    <col min="159" max="16384" width="13.5703125" style="403" hidden="1"/>
  </cols>
  <sheetData>
    <row r="1" spans="2:144" s="741" customFormat="1" ht="17.25" thickBot="1" x14ac:dyDescent="0.35">
      <c r="T1" s="862"/>
      <c r="U1" s="862"/>
      <c r="Y1" s="862"/>
      <c r="Z1" s="862"/>
      <c r="CK1" s="862"/>
      <c r="CL1" s="862"/>
      <c r="CM1" s="862"/>
      <c r="CN1" s="862"/>
      <c r="CO1" s="862"/>
    </row>
    <row r="2" spans="2:144" s="741" customFormat="1" ht="15" customHeight="1" thickTop="1" x14ac:dyDescent="0.65">
      <c r="B2" s="742"/>
      <c r="C2" s="743"/>
      <c r="D2" s="743"/>
      <c r="E2" s="743"/>
      <c r="F2" s="743"/>
      <c r="G2" s="743"/>
      <c r="H2" s="743"/>
      <c r="I2" s="743"/>
      <c r="J2" s="743"/>
      <c r="K2" s="743"/>
      <c r="L2" s="743"/>
      <c r="M2" s="743"/>
      <c r="N2" s="743"/>
      <c r="O2" s="743"/>
      <c r="P2" s="743"/>
      <c r="Q2" s="743"/>
      <c r="R2" s="863"/>
      <c r="S2" s="862"/>
      <c r="T2" s="862"/>
      <c r="U2" s="862"/>
      <c r="Y2" s="864" t="s">
        <v>219</v>
      </c>
      <c r="Z2" s="865"/>
      <c r="AA2" s="865"/>
      <c r="AB2" s="865"/>
      <c r="AC2" s="865"/>
      <c r="AD2" s="865"/>
      <c r="AE2" s="865"/>
      <c r="AF2" s="865"/>
      <c r="AG2" s="865"/>
      <c r="AH2" s="865"/>
      <c r="AI2" s="865"/>
      <c r="AJ2" s="865"/>
      <c r="AK2" s="865"/>
      <c r="AL2" s="865"/>
      <c r="AM2" s="865"/>
      <c r="AN2" s="865"/>
      <c r="AO2" s="865"/>
      <c r="AP2" s="865"/>
      <c r="AQ2" s="865"/>
      <c r="AR2" s="865"/>
      <c r="AS2" s="865"/>
      <c r="AT2" s="865"/>
      <c r="AU2" s="865"/>
      <c r="AV2" s="864" t="s">
        <v>220</v>
      </c>
      <c r="AW2" s="865"/>
      <c r="AX2" s="865"/>
      <c r="AY2" s="865"/>
      <c r="AZ2" s="865"/>
      <c r="CK2" s="862"/>
      <c r="CL2" s="862"/>
      <c r="CM2" s="862"/>
      <c r="CN2" s="862"/>
      <c r="CO2" s="862"/>
    </row>
    <row r="3" spans="2:144" s="741" customFormat="1" ht="42" x14ac:dyDescent="0.3">
      <c r="B3" s="746"/>
      <c r="C3" s="738"/>
      <c r="E3" s="866" t="s">
        <v>257</v>
      </c>
      <c r="F3" s="867"/>
      <c r="G3" s="867"/>
      <c r="H3" s="867"/>
      <c r="I3" s="867"/>
      <c r="J3" s="867"/>
      <c r="K3" s="867"/>
      <c r="L3" s="738"/>
      <c r="M3" s="738"/>
      <c r="N3" s="738"/>
      <c r="O3" s="738"/>
      <c r="P3" s="738"/>
      <c r="Q3" s="738"/>
      <c r="R3" s="868"/>
      <c r="S3" s="862"/>
      <c r="T3" s="862"/>
      <c r="U3" s="862"/>
      <c r="Y3" s="869" t="s">
        <v>221</v>
      </c>
      <c r="Z3" s="869"/>
      <c r="AA3" s="869"/>
      <c r="AB3" s="869"/>
      <c r="AC3" s="869"/>
      <c r="AD3" s="869"/>
      <c r="AE3" s="869"/>
      <c r="AF3" s="869"/>
      <c r="AG3" s="869"/>
      <c r="AH3" s="869"/>
      <c r="AI3" s="869"/>
      <c r="AJ3" s="869"/>
      <c r="AK3" s="869"/>
      <c r="AL3" s="869"/>
      <c r="AM3" s="869"/>
      <c r="AN3" s="869"/>
      <c r="AO3" s="869"/>
      <c r="AP3" s="869"/>
      <c r="AQ3" s="869"/>
      <c r="AR3" s="865"/>
      <c r="AS3" s="865"/>
      <c r="AT3" s="865"/>
      <c r="AU3" s="865"/>
      <c r="AV3" s="870" t="s">
        <v>77</v>
      </c>
      <c r="AZ3" s="865"/>
      <c r="CK3" s="862"/>
      <c r="CL3" s="862"/>
      <c r="CM3" s="862"/>
      <c r="CN3" s="862"/>
      <c r="CO3" s="862"/>
    </row>
    <row r="4" spans="2:144" s="741" customFormat="1" ht="21" customHeight="1" x14ac:dyDescent="0.3">
      <c r="B4" s="746"/>
      <c r="C4" s="738"/>
      <c r="E4" s="871" t="s">
        <v>193</v>
      </c>
      <c r="F4" s="867"/>
      <c r="G4" s="867"/>
      <c r="H4" s="867"/>
      <c r="I4" s="867"/>
      <c r="J4" s="867"/>
      <c r="K4" s="867"/>
      <c r="L4" s="738"/>
      <c r="M4" s="738"/>
      <c r="N4" s="738"/>
      <c r="O4" s="738"/>
      <c r="P4" s="738"/>
      <c r="Q4" s="738"/>
      <c r="R4" s="868"/>
      <c r="S4" s="862"/>
      <c r="T4" s="862"/>
      <c r="U4" s="862"/>
      <c r="Y4" s="872" t="s">
        <v>2</v>
      </c>
      <c r="Z4" s="873" t="s">
        <v>43</v>
      </c>
      <c r="AA4" s="874" t="s">
        <v>137</v>
      </c>
      <c r="AB4" s="873" t="s">
        <v>112</v>
      </c>
      <c r="AC4" s="875" t="s">
        <v>45</v>
      </c>
      <c r="AD4" s="876" t="s">
        <v>46</v>
      </c>
      <c r="AE4" s="876" t="s">
        <v>84</v>
      </c>
      <c r="AF4" s="877" t="s">
        <v>85</v>
      </c>
      <c r="AG4" s="878" t="s">
        <v>138</v>
      </c>
      <c r="AH4" s="879" t="s">
        <v>86</v>
      </c>
      <c r="AI4" s="879" t="s">
        <v>87</v>
      </c>
      <c r="AJ4" s="876" t="s">
        <v>89</v>
      </c>
      <c r="AK4" s="880" t="s">
        <v>88</v>
      </c>
      <c r="AL4" s="877" t="s">
        <v>17</v>
      </c>
      <c r="AM4" s="877" t="s">
        <v>80</v>
      </c>
      <c r="AV4" s="865" t="s">
        <v>81</v>
      </c>
      <c r="CK4" s="862"/>
      <c r="CL4" s="862"/>
      <c r="CM4" s="862"/>
      <c r="CN4" s="862"/>
      <c r="CO4" s="862"/>
    </row>
    <row r="5" spans="2:144" s="741" customFormat="1" ht="16.5" customHeight="1" x14ac:dyDescent="0.35">
      <c r="B5" s="746"/>
      <c r="C5" s="738"/>
      <c r="E5" s="881" t="s">
        <v>254</v>
      </c>
      <c r="F5" s="882"/>
      <c r="G5" s="882"/>
      <c r="H5" s="882"/>
      <c r="I5" s="882"/>
      <c r="J5" s="882"/>
      <c r="K5" s="882"/>
      <c r="L5" s="738"/>
      <c r="M5" s="738"/>
      <c r="N5" s="738"/>
      <c r="O5" s="738"/>
      <c r="P5" s="738"/>
      <c r="Q5" s="738"/>
      <c r="R5" s="868"/>
      <c r="S5" s="862"/>
      <c r="T5" s="862"/>
      <c r="U5" s="862"/>
      <c r="Y5" s="883">
        <f t="shared" ref="Y5:Y14" si="0">IF(D20="",1,2)</f>
        <v>1</v>
      </c>
      <c r="Z5" s="884">
        <f t="shared" ref="Z5:Z14" si="1">IF(E20="",1,2)</f>
        <v>1</v>
      </c>
      <c r="AA5" s="885">
        <f t="shared" ref="AA5:AA14" si="2">IF(F20="",1,2)</f>
        <v>1</v>
      </c>
      <c r="AB5" s="884">
        <f t="shared" ref="AB5:AB14" si="3">IF(G20="",1,2)</f>
        <v>1</v>
      </c>
      <c r="AC5" s="886">
        <f t="shared" ref="AC5:AC14" si="4">IF(H20="",1,2)</f>
        <v>1</v>
      </c>
      <c r="AD5" s="887">
        <f t="shared" ref="AD5:AD14" si="5">IF(I20="",1,2)</f>
        <v>1</v>
      </c>
      <c r="AE5" s="888">
        <f>IF(J20="",1,2)</f>
        <v>1</v>
      </c>
      <c r="AF5" s="889">
        <f t="shared" ref="AF5:AF14" si="6">IF(K20="",1,2)</f>
        <v>1</v>
      </c>
      <c r="AG5" s="890">
        <f t="shared" ref="AG5:AG14" si="7">IF(L20="",1,2)</f>
        <v>1</v>
      </c>
      <c r="AH5" s="891">
        <f t="shared" ref="AH5:AH14" si="8">IF(D34="",1,2)</f>
        <v>1</v>
      </c>
      <c r="AI5" s="891">
        <f t="shared" ref="AI5:AI14" si="9">IF(E34="",1,2)</f>
        <v>1</v>
      </c>
      <c r="AJ5" s="892">
        <f t="shared" ref="AJ5:AJ14" si="10">IF(F34="",1,2)</f>
        <v>1</v>
      </c>
      <c r="AK5" s="893">
        <f t="shared" ref="AK5:AK14" si="11">IF(G34="",1,2)</f>
        <v>1</v>
      </c>
      <c r="AL5" s="894" t="e">
        <f>IF(#REF!="",1,2)</f>
        <v>#REF!</v>
      </c>
      <c r="AM5" s="894">
        <f t="shared" ref="AM5:AM14" si="12">IF(H34="",1,2)</f>
        <v>1</v>
      </c>
      <c r="AN5" s="741" t="e">
        <f>SUM(Y5:AM5)</f>
        <v>#REF!</v>
      </c>
      <c r="AV5" s="865" t="s">
        <v>9</v>
      </c>
    </row>
    <row r="6" spans="2:144" s="741" customFormat="1" ht="17.25" x14ac:dyDescent="0.35">
      <c r="B6" s="746"/>
      <c r="C6" s="738"/>
      <c r="D6" s="882"/>
      <c r="E6" s="882"/>
      <c r="F6" s="882"/>
      <c r="G6" s="882"/>
      <c r="H6" s="882"/>
      <c r="I6" s="882"/>
      <c r="J6" s="882"/>
      <c r="K6" s="882"/>
      <c r="L6" s="738"/>
      <c r="M6" s="738"/>
      <c r="N6" s="738"/>
      <c r="O6" s="738"/>
      <c r="P6" s="738"/>
      <c r="Q6" s="738"/>
      <c r="R6" s="868"/>
      <c r="S6" s="862"/>
      <c r="T6" s="862"/>
      <c r="U6" s="862"/>
      <c r="Y6" s="883">
        <f t="shared" si="0"/>
        <v>1</v>
      </c>
      <c r="Z6" s="884">
        <f t="shared" si="1"/>
        <v>1</v>
      </c>
      <c r="AA6" s="885">
        <f t="shared" si="2"/>
        <v>1</v>
      </c>
      <c r="AB6" s="884">
        <f t="shared" si="3"/>
        <v>1</v>
      </c>
      <c r="AC6" s="886">
        <f t="shared" si="4"/>
        <v>1</v>
      </c>
      <c r="AD6" s="887">
        <f t="shared" si="5"/>
        <v>1</v>
      </c>
      <c r="AE6" s="888">
        <f t="shared" ref="AE6:AE14" si="13">IF(J21="",1,2)</f>
        <v>1</v>
      </c>
      <c r="AF6" s="889">
        <f t="shared" si="6"/>
        <v>1</v>
      </c>
      <c r="AG6" s="890">
        <f t="shared" si="7"/>
        <v>1</v>
      </c>
      <c r="AH6" s="891">
        <f t="shared" si="8"/>
        <v>1</v>
      </c>
      <c r="AI6" s="891">
        <f t="shared" si="9"/>
        <v>1</v>
      </c>
      <c r="AJ6" s="892">
        <f t="shared" si="10"/>
        <v>1</v>
      </c>
      <c r="AK6" s="893">
        <f t="shared" si="11"/>
        <v>1</v>
      </c>
      <c r="AL6" s="894" t="e">
        <f>IF(#REF!="",1,2)</f>
        <v>#REF!</v>
      </c>
      <c r="AM6" s="894">
        <f t="shared" si="12"/>
        <v>1</v>
      </c>
      <c r="AN6" s="741" t="e">
        <f t="shared" ref="AN6:AN14" si="14">SUM(Y6:AM6)</f>
        <v>#REF!</v>
      </c>
      <c r="AO6" s="738"/>
      <c r="AP6" s="738"/>
      <c r="AQ6" s="738"/>
      <c r="AR6" s="738"/>
      <c r="AS6" s="738"/>
      <c r="AT6" s="738"/>
      <c r="AU6" s="738"/>
      <c r="AV6" s="895"/>
      <c r="AZ6" s="738"/>
      <c r="BA6" s="738"/>
      <c r="BB6" s="738"/>
      <c r="BC6" s="738"/>
      <c r="DM6" s="738"/>
      <c r="DN6" s="738"/>
      <c r="DO6" s="738"/>
      <c r="DP6" s="738"/>
      <c r="DQ6" s="738"/>
      <c r="DR6" s="738"/>
      <c r="DS6" s="738"/>
      <c r="DT6" s="738"/>
      <c r="DU6" s="738"/>
      <c r="DV6" s="738"/>
      <c r="DW6" s="738"/>
      <c r="DX6" s="738"/>
    </row>
    <row r="7" spans="2:144" s="741" customFormat="1" ht="6.75" customHeight="1" x14ac:dyDescent="0.35">
      <c r="B7" s="746"/>
      <c r="C7" s="738"/>
      <c r="D7" s="738"/>
      <c r="E7" s="738"/>
      <c r="F7" s="738"/>
      <c r="G7" s="738"/>
      <c r="H7" s="738"/>
      <c r="I7" s="738"/>
      <c r="J7" s="738"/>
      <c r="K7" s="738"/>
      <c r="L7" s="738"/>
      <c r="M7" s="738"/>
      <c r="N7" s="738"/>
      <c r="O7" s="738"/>
      <c r="P7" s="738"/>
      <c r="Q7" s="738"/>
      <c r="R7" s="868"/>
      <c r="S7" s="862"/>
      <c r="T7" s="862"/>
      <c r="U7" s="862"/>
      <c r="Y7" s="883">
        <f t="shared" si="0"/>
        <v>1</v>
      </c>
      <c r="Z7" s="884">
        <f t="shared" si="1"/>
        <v>1</v>
      </c>
      <c r="AA7" s="885">
        <f t="shared" si="2"/>
        <v>1</v>
      </c>
      <c r="AB7" s="884">
        <f t="shared" si="3"/>
        <v>1</v>
      </c>
      <c r="AC7" s="886">
        <f t="shared" si="4"/>
        <v>1</v>
      </c>
      <c r="AD7" s="887">
        <f t="shared" si="5"/>
        <v>1</v>
      </c>
      <c r="AE7" s="888">
        <f t="shared" si="13"/>
        <v>1</v>
      </c>
      <c r="AF7" s="889">
        <f t="shared" si="6"/>
        <v>1</v>
      </c>
      <c r="AG7" s="890">
        <f t="shared" si="7"/>
        <v>2</v>
      </c>
      <c r="AH7" s="891">
        <f t="shared" si="8"/>
        <v>1</v>
      </c>
      <c r="AI7" s="891">
        <f t="shared" si="9"/>
        <v>1</v>
      </c>
      <c r="AJ7" s="892">
        <f t="shared" si="10"/>
        <v>1</v>
      </c>
      <c r="AK7" s="893">
        <f t="shared" si="11"/>
        <v>1</v>
      </c>
      <c r="AL7" s="894" t="e">
        <f>IF(#REF!="",1,2)</f>
        <v>#REF!</v>
      </c>
      <c r="AM7" s="894">
        <f t="shared" si="12"/>
        <v>1</v>
      </c>
      <c r="AN7" s="741" t="e">
        <f t="shared" si="14"/>
        <v>#REF!</v>
      </c>
      <c r="AO7" s="738"/>
      <c r="AP7" s="738"/>
      <c r="AQ7" s="738"/>
      <c r="AR7" s="738"/>
      <c r="AS7" s="738"/>
      <c r="AT7" s="738"/>
      <c r="AU7" s="738"/>
      <c r="AV7" s="870" t="s">
        <v>78</v>
      </c>
      <c r="AZ7" s="738"/>
      <c r="BA7" s="738"/>
      <c r="BB7" s="738"/>
      <c r="BC7" s="738"/>
      <c r="DM7" s="738"/>
      <c r="DN7" s="738"/>
      <c r="DO7" s="738"/>
      <c r="DP7" s="738"/>
      <c r="DQ7" s="738"/>
      <c r="DR7" s="738"/>
      <c r="DS7" s="738"/>
      <c r="DT7" s="738"/>
      <c r="DU7" s="738"/>
      <c r="DV7" s="738"/>
      <c r="DW7" s="738"/>
      <c r="DX7" s="738"/>
    </row>
    <row r="8" spans="2:144" s="741" customFormat="1" ht="6.75" customHeight="1" x14ac:dyDescent="0.35">
      <c r="B8" s="746"/>
      <c r="C8" s="738"/>
      <c r="D8" s="738"/>
      <c r="E8" s="738"/>
      <c r="F8" s="738"/>
      <c r="G8" s="738"/>
      <c r="H8" s="738"/>
      <c r="I8" s="738"/>
      <c r="J8" s="738"/>
      <c r="K8" s="738"/>
      <c r="L8" s="738"/>
      <c r="M8" s="738"/>
      <c r="N8" s="738"/>
      <c r="O8" s="738"/>
      <c r="P8" s="738"/>
      <c r="Q8" s="738"/>
      <c r="R8" s="868"/>
      <c r="S8" s="862"/>
      <c r="T8" s="862"/>
      <c r="U8" s="862"/>
      <c r="Y8" s="883">
        <f t="shared" si="0"/>
        <v>1</v>
      </c>
      <c r="Z8" s="884">
        <f t="shared" si="1"/>
        <v>1</v>
      </c>
      <c r="AA8" s="885">
        <f t="shared" si="2"/>
        <v>1</v>
      </c>
      <c r="AB8" s="884">
        <f t="shared" si="3"/>
        <v>1</v>
      </c>
      <c r="AC8" s="886">
        <f t="shared" si="4"/>
        <v>1</v>
      </c>
      <c r="AD8" s="887">
        <f t="shared" si="5"/>
        <v>1</v>
      </c>
      <c r="AE8" s="888">
        <f t="shared" si="13"/>
        <v>1</v>
      </c>
      <c r="AF8" s="889">
        <f t="shared" si="6"/>
        <v>1</v>
      </c>
      <c r="AG8" s="890">
        <f t="shared" si="7"/>
        <v>2</v>
      </c>
      <c r="AH8" s="891">
        <f t="shared" si="8"/>
        <v>1</v>
      </c>
      <c r="AI8" s="891">
        <f t="shared" si="9"/>
        <v>1</v>
      </c>
      <c r="AJ8" s="892">
        <f t="shared" si="10"/>
        <v>1</v>
      </c>
      <c r="AK8" s="893">
        <f t="shared" si="11"/>
        <v>1</v>
      </c>
      <c r="AL8" s="894" t="e">
        <f>IF(#REF!="",1,2)</f>
        <v>#REF!</v>
      </c>
      <c r="AM8" s="894">
        <f t="shared" si="12"/>
        <v>1</v>
      </c>
      <c r="AN8" s="741" t="e">
        <f t="shared" si="14"/>
        <v>#REF!</v>
      </c>
      <c r="AO8" s="896"/>
      <c r="AP8" s="896"/>
      <c r="AQ8" s="896"/>
      <c r="AR8" s="896"/>
      <c r="AS8" s="896"/>
      <c r="AT8" s="896"/>
      <c r="AU8" s="897"/>
      <c r="AV8" s="898" t="s">
        <v>81</v>
      </c>
      <c r="AW8" s="865"/>
      <c r="AX8" s="865"/>
      <c r="AZ8" s="738"/>
      <c r="BA8" s="738"/>
      <c r="BB8" s="738"/>
      <c r="BC8" s="738"/>
      <c r="DM8" s="738"/>
      <c r="DN8" s="738"/>
      <c r="DO8" s="738"/>
      <c r="DP8" s="738"/>
      <c r="DQ8" s="738"/>
      <c r="DR8" s="738"/>
      <c r="DS8" s="738"/>
      <c r="DT8" s="738"/>
      <c r="DU8" s="738"/>
      <c r="DV8" s="738"/>
      <c r="DW8" s="738"/>
      <c r="DX8" s="738"/>
    </row>
    <row r="9" spans="2:144" ht="17.25" customHeight="1" x14ac:dyDescent="0.35">
      <c r="B9" s="547"/>
      <c r="C9" s="899" t="s">
        <v>0</v>
      </c>
      <c r="D9" s="562"/>
      <c r="E9" s="407"/>
      <c r="F9" s="407"/>
      <c r="G9" s="407"/>
      <c r="H9" s="407"/>
      <c r="I9" s="407"/>
      <c r="J9" s="407"/>
      <c r="K9" s="407"/>
      <c r="L9" s="407"/>
      <c r="M9" s="407"/>
      <c r="N9" s="407"/>
      <c r="O9" s="407"/>
      <c r="P9" s="407"/>
      <c r="Q9" s="407"/>
      <c r="R9" s="548"/>
      <c r="Y9" s="550">
        <f t="shared" si="0"/>
        <v>1</v>
      </c>
      <c r="Z9" s="551">
        <f t="shared" si="1"/>
        <v>1</v>
      </c>
      <c r="AA9" s="552">
        <f t="shared" si="2"/>
        <v>1</v>
      </c>
      <c r="AB9" s="551">
        <f t="shared" si="3"/>
        <v>1</v>
      </c>
      <c r="AC9" s="553">
        <f t="shared" si="4"/>
        <v>1</v>
      </c>
      <c r="AD9" s="554">
        <f t="shared" si="5"/>
        <v>1</v>
      </c>
      <c r="AE9" s="437">
        <f t="shared" si="13"/>
        <v>1</v>
      </c>
      <c r="AF9" s="555">
        <f t="shared" si="6"/>
        <v>1</v>
      </c>
      <c r="AG9" s="556">
        <f t="shared" si="7"/>
        <v>2</v>
      </c>
      <c r="AH9" s="557">
        <f t="shared" si="8"/>
        <v>1</v>
      </c>
      <c r="AI9" s="557">
        <f t="shared" si="9"/>
        <v>1</v>
      </c>
      <c r="AJ9" s="558">
        <f t="shared" si="10"/>
        <v>1</v>
      </c>
      <c r="AK9" s="559">
        <f t="shared" si="11"/>
        <v>1</v>
      </c>
      <c r="AL9" s="560" t="e">
        <f>IF(#REF!="",1,2)</f>
        <v>#REF!</v>
      </c>
      <c r="AM9" s="560">
        <f t="shared" si="12"/>
        <v>1</v>
      </c>
      <c r="AN9" s="403" t="e">
        <f t="shared" si="14"/>
        <v>#REF!</v>
      </c>
      <c r="AO9" s="413"/>
      <c r="AP9" s="413"/>
      <c r="AQ9" s="413"/>
      <c r="AR9" s="407"/>
      <c r="AS9" s="407"/>
      <c r="AT9" s="407"/>
      <c r="AU9" s="407"/>
      <c r="AV9" s="563"/>
      <c r="AW9" s="499"/>
      <c r="AX9" s="418"/>
      <c r="AZ9" s="564" t="s">
        <v>290</v>
      </c>
      <c r="BA9" s="499">
        <v>1.5</v>
      </c>
      <c r="BB9" s="565">
        <v>12</v>
      </c>
      <c r="BC9" s="461"/>
      <c r="CV9" s="526"/>
      <c r="DM9" s="540"/>
      <c r="DN9" s="525"/>
      <c r="DO9" s="407"/>
      <c r="DP9" s="407"/>
      <c r="DQ9" s="407"/>
      <c r="DR9" s="525"/>
      <c r="DS9" s="407"/>
      <c r="DT9" s="525"/>
      <c r="DU9" s="407"/>
      <c r="DV9" s="540"/>
      <c r="DW9" s="407"/>
      <c r="DX9" s="535"/>
      <c r="EA9" s="527"/>
    </row>
    <row r="10" spans="2:144" s="741" customFormat="1" ht="17.25" x14ac:dyDescent="0.35">
      <c r="B10" s="746"/>
      <c r="C10" s="738"/>
      <c r="D10" s="738"/>
      <c r="E10" s="738"/>
      <c r="F10" s="738"/>
      <c r="G10" s="738"/>
      <c r="H10" s="738"/>
      <c r="I10" s="738"/>
      <c r="J10" s="738"/>
      <c r="K10" s="738"/>
      <c r="L10" s="738"/>
      <c r="M10" s="738"/>
      <c r="N10" s="738"/>
      <c r="O10" s="738"/>
      <c r="P10" s="738"/>
      <c r="Q10" s="738"/>
      <c r="R10" s="868"/>
      <c r="S10" s="862"/>
      <c r="T10" s="862"/>
      <c r="U10" s="862"/>
      <c r="Y10" s="883">
        <f t="shared" si="0"/>
        <v>1</v>
      </c>
      <c r="Z10" s="884">
        <f t="shared" si="1"/>
        <v>1</v>
      </c>
      <c r="AA10" s="885">
        <f t="shared" si="2"/>
        <v>1</v>
      </c>
      <c r="AB10" s="884">
        <f t="shared" si="3"/>
        <v>1</v>
      </c>
      <c r="AC10" s="886">
        <f t="shared" si="4"/>
        <v>1</v>
      </c>
      <c r="AD10" s="887">
        <f t="shared" si="5"/>
        <v>1</v>
      </c>
      <c r="AE10" s="888">
        <f t="shared" si="13"/>
        <v>1</v>
      </c>
      <c r="AF10" s="889">
        <f t="shared" si="6"/>
        <v>1</v>
      </c>
      <c r="AG10" s="890">
        <f t="shared" si="7"/>
        <v>2</v>
      </c>
      <c r="AH10" s="891">
        <f t="shared" si="8"/>
        <v>1</v>
      </c>
      <c r="AI10" s="891">
        <f t="shared" si="9"/>
        <v>1</v>
      </c>
      <c r="AJ10" s="892">
        <f t="shared" si="10"/>
        <v>1</v>
      </c>
      <c r="AK10" s="893">
        <f t="shared" si="11"/>
        <v>1</v>
      </c>
      <c r="AL10" s="894" t="e">
        <f>IF(#REF!="",1,2)</f>
        <v>#REF!</v>
      </c>
      <c r="AM10" s="894">
        <f t="shared" si="12"/>
        <v>1</v>
      </c>
      <c r="AN10" s="741" t="e">
        <f t="shared" si="14"/>
        <v>#REF!</v>
      </c>
      <c r="AO10" s="900"/>
      <c r="AP10" s="900"/>
      <c r="AQ10" s="900"/>
      <c r="AR10" s="900"/>
      <c r="AS10" s="900"/>
      <c r="AT10" s="900"/>
      <c r="AU10" s="900"/>
      <c r="AV10" s="901" t="s">
        <v>13</v>
      </c>
      <c r="AW10" s="902"/>
      <c r="AX10" s="865"/>
      <c r="AZ10" s="901" t="s">
        <v>13</v>
      </c>
      <c r="BA10" s="902">
        <v>1.5</v>
      </c>
      <c r="BB10" s="903">
        <v>12</v>
      </c>
      <c r="BC10" s="900"/>
      <c r="CV10" s="904"/>
      <c r="DM10" s="905"/>
      <c r="DN10" s="896"/>
      <c r="DO10" s="738"/>
      <c r="DP10" s="738"/>
      <c r="DQ10" s="738"/>
      <c r="DR10" s="906"/>
      <c r="DS10" s="738"/>
      <c r="DT10" s="906"/>
      <c r="DU10" s="738"/>
      <c r="DV10" s="907"/>
      <c r="DW10" s="738"/>
      <c r="DX10" s="904"/>
      <c r="EA10" s="908"/>
    </row>
    <row r="11" spans="2:144" s="741" customFormat="1" ht="17.25" x14ac:dyDescent="0.35">
      <c r="B11" s="746"/>
      <c r="C11" s="775" t="s">
        <v>256</v>
      </c>
      <c r="D11" s="909"/>
      <c r="E11" s="738"/>
      <c r="F11" s="738"/>
      <c r="G11" s="738"/>
      <c r="H11" s="738"/>
      <c r="I11" s="738"/>
      <c r="J11" s="738"/>
      <c r="K11" s="738"/>
      <c r="L11" s="738"/>
      <c r="M11" s="738"/>
      <c r="N11" s="738"/>
      <c r="O11" s="738"/>
      <c r="P11" s="738"/>
      <c r="Q11" s="738"/>
      <c r="R11" s="868"/>
      <c r="S11" s="862"/>
      <c r="T11" s="862"/>
      <c r="U11" s="862"/>
      <c r="Y11" s="883">
        <f t="shared" si="0"/>
        <v>1</v>
      </c>
      <c r="Z11" s="884">
        <f t="shared" si="1"/>
        <v>1</v>
      </c>
      <c r="AA11" s="885">
        <f t="shared" si="2"/>
        <v>1</v>
      </c>
      <c r="AB11" s="884">
        <f t="shared" si="3"/>
        <v>1</v>
      </c>
      <c r="AC11" s="886">
        <f t="shared" si="4"/>
        <v>1</v>
      </c>
      <c r="AD11" s="887">
        <f t="shared" si="5"/>
        <v>1</v>
      </c>
      <c r="AE11" s="888">
        <f t="shared" si="13"/>
        <v>1</v>
      </c>
      <c r="AF11" s="889">
        <f t="shared" si="6"/>
        <v>1</v>
      </c>
      <c r="AG11" s="890">
        <f t="shared" si="7"/>
        <v>2</v>
      </c>
      <c r="AH11" s="891">
        <f t="shared" si="8"/>
        <v>1</v>
      </c>
      <c r="AI11" s="891">
        <f t="shared" si="9"/>
        <v>1</v>
      </c>
      <c r="AJ11" s="892">
        <f t="shared" si="10"/>
        <v>1</v>
      </c>
      <c r="AK11" s="893">
        <f t="shared" si="11"/>
        <v>1</v>
      </c>
      <c r="AL11" s="894" t="e">
        <f>IF(#REF!="",1,2)</f>
        <v>#REF!</v>
      </c>
      <c r="AM11" s="894">
        <f t="shared" si="12"/>
        <v>1</v>
      </c>
      <c r="AN11" s="741" t="e">
        <f t="shared" si="14"/>
        <v>#REF!</v>
      </c>
      <c r="AO11" s="896"/>
      <c r="AP11" s="896"/>
      <c r="AQ11" s="896"/>
      <c r="AR11" s="896"/>
      <c r="AS11" s="896"/>
      <c r="AT11" s="896"/>
      <c r="AU11" s="896"/>
      <c r="AV11" s="901" t="s">
        <v>104</v>
      </c>
      <c r="AW11" s="902"/>
      <c r="AX11" s="865"/>
      <c r="AZ11" s="901" t="s">
        <v>104</v>
      </c>
      <c r="BA11" s="902">
        <v>1.5</v>
      </c>
      <c r="BB11" s="903">
        <v>12</v>
      </c>
      <c r="BC11" s="896"/>
      <c r="CV11" s="910"/>
      <c r="DM11" s="905"/>
      <c r="DN11" s="896"/>
      <c r="DO11" s="738"/>
      <c r="DP11" s="738"/>
      <c r="DQ11" s="738"/>
      <c r="DR11" s="906"/>
      <c r="DS11" s="738"/>
      <c r="DT11" s="906"/>
      <c r="DU11" s="738"/>
      <c r="DV11" s="907"/>
      <c r="DW11" s="738"/>
      <c r="DX11" s="904"/>
      <c r="EA11" s="908"/>
    </row>
    <row r="12" spans="2:144" ht="17.25" x14ac:dyDescent="0.35">
      <c r="B12" s="547"/>
      <c r="C12" s="911" t="s">
        <v>3</v>
      </c>
      <c r="D12" s="394"/>
      <c r="E12" s="407"/>
      <c r="F12" s="407"/>
      <c r="G12" s="407"/>
      <c r="H12" s="407"/>
      <c r="I12" s="407"/>
      <c r="J12" s="407"/>
      <c r="K12" s="407"/>
      <c r="L12" s="407"/>
      <c r="M12" s="407"/>
      <c r="N12" s="407"/>
      <c r="O12" s="407"/>
      <c r="P12" s="407"/>
      <c r="Q12" s="407"/>
      <c r="R12" s="548"/>
      <c r="Y12" s="550">
        <f t="shared" si="0"/>
        <v>1</v>
      </c>
      <c r="Z12" s="551">
        <f t="shared" si="1"/>
        <v>1</v>
      </c>
      <c r="AA12" s="552">
        <f t="shared" si="2"/>
        <v>1</v>
      </c>
      <c r="AB12" s="551">
        <f t="shared" si="3"/>
        <v>1</v>
      </c>
      <c r="AC12" s="553">
        <f t="shared" si="4"/>
        <v>1</v>
      </c>
      <c r="AD12" s="554">
        <f t="shared" si="5"/>
        <v>1</v>
      </c>
      <c r="AE12" s="437">
        <f t="shared" si="13"/>
        <v>1</v>
      </c>
      <c r="AF12" s="555">
        <f t="shared" si="6"/>
        <v>1</v>
      </c>
      <c r="AG12" s="556">
        <f t="shared" si="7"/>
        <v>2</v>
      </c>
      <c r="AH12" s="557">
        <f t="shared" si="8"/>
        <v>1</v>
      </c>
      <c r="AI12" s="557">
        <f t="shared" si="9"/>
        <v>1</v>
      </c>
      <c r="AJ12" s="558">
        <f t="shared" si="10"/>
        <v>1</v>
      </c>
      <c r="AK12" s="559">
        <f t="shared" si="11"/>
        <v>1</v>
      </c>
      <c r="AL12" s="560" t="e">
        <f>IF(#REF!="",1,2)</f>
        <v>#REF!</v>
      </c>
      <c r="AM12" s="560">
        <f t="shared" si="12"/>
        <v>1</v>
      </c>
      <c r="AN12" s="403" t="e">
        <f t="shared" si="14"/>
        <v>#REF!</v>
      </c>
      <c r="AO12" s="524"/>
      <c r="AP12" s="524"/>
      <c r="AQ12" s="524"/>
      <c r="AR12" s="524"/>
      <c r="AS12" s="524"/>
      <c r="AT12" s="524"/>
      <c r="AU12" s="524"/>
      <c r="AV12" s="450" t="s">
        <v>14</v>
      </c>
      <c r="AW12" s="499"/>
      <c r="AX12" s="418"/>
      <c r="AZ12" s="450" t="s">
        <v>14</v>
      </c>
      <c r="BA12" s="499">
        <v>1.5</v>
      </c>
      <c r="BB12" s="565">
        <v>12</v>
      </c>
      <c r="BC12" s="404"/>
      <c r="CV12" s="570"/>
      <c r="DM12" s="462"/>
      <c r="DN12" s="524"/>
      <c r="DO12" s="407"/>
      <c r="DP12" s="407"/>
      <c r="DQ12" s="407"/>
      <c r="DR12" s="567"/>
      <c r="DS12" s="407"/>
      <c r="DT12" s="567"/>
      <c r="DU12" s="407"/>
      <c r="DV12" s="568"/>
      <c r="DW12" s="407"/>
      <c r="DX12" s="526"/>
      <c r="EA12" s="569"/>
    </row>
    <row r="13" spans="2:144" ht="20.25" customHeight="1" x14ac:dyDescent="0.35">
      <c r="B13" s="547"/>
      <c r="C13" s="911" t="s">
        <v>38</v>
      </c>
      <c r="D13" s="394"/>
      <c r="E13" s="407"/>
      <c r="H13" s="407"/>
      <c r="I13" s="407"/>
      <c r="J13" s="407"/>
      <c r="K13" s="913" t="s">
        <v>341</v>
      </c>
      <c r="L13" s="352"/>
      <c r="M13" s="407"/>
      <c r="N13" s="407"/>
      <c r="O13" s="407"/>
      <c r="P13" s="407"/>
      <c r="Q13" s="407"/>
      <c r="R13" s="548"/>
      <c r="Y13" s="550">
        <f t="shared" si="0"/>
        <v>1</v>
      </c>
      <c r="Z13" s="551">
        <f t="shared" si="1"/>
        <v>1</v>
      </c>
      <c r="AA13" s="552">
        <f t="shared" si="2"/>
        <v>1</v>
      </c>
      <c r="AB13" s="551">
        <f t="shared" si="3"/>
        <v>1</v>
      </c>
      <c r="AC13" s="553">
        <f t="shared" si="4"/>
        <v>1</v>
      </c>
      <c r="AD13" s="554">
        <f t="shared" si="5"/>
        <v>1</v>
      </c>
      <c r="AE13" s="437">
        <f t="shared" si="13"/>
        <v>1</v>
      </c>
      <c r="AF13" s="555">
        <f t="shared" si="6"/>
        <v>1</v>
      </c>
      <c r="AG13" s="556">
        <f t="shared" si="7"/>
        <v>2</v>
      </c>
      <c r="AH13" s="557">
        <f t="shared" si="8"/>
        <v>1</v>
      </c>
      <c r="AI13" s="557">
        <f t="shared" si="9"/>
        <v>1</v>
      </c>
      <c r="AJ13" s="558">
        <f t="shared" si="10"/>
        <v>1</v>
      </c>
      <c r="AK13" s="559">
        <f t="shared" si="11"/>
        <v>1</v>
      </c>
      <c r="AL13" s="560" t="e">
        <f>IF(#REF!="",1,2)</f>
        <v>#REF!</v>
      </c>
      <c r="AM13" s="560">
        <f t="shared" si="12"/>
        <v>1</v>
      </c>
      <c r="AN13" s="403" t="e">
        <f t="shared" si="14"/>
        <v>#REF!</v>
      </c>
      <c r="AO13" s="524"/>
      <c r="AP13" s="524"/>
      <c r="AQ13" s="524"/>
      <c r="AR13" s="524"/>
      <c r="AS13" s="524"/>
      <c r="AT13" s="524"/>
      <c r="AU13" s="524"/>
      <c r="AV13" s="524"/>
      <c r="AW13" s="524"/>
      <c r="AX13" s="524"/>
      <c r="AY13" s="524"/>
      <c r="AZ13" s="524"/>
      <c r="BA13" s="524"/>
      <c r="BB13" s="524"/>
      <c r="BC13" s="404"/>
      <c r="CV13" s="570"/>
      <c r="DM13" s="462"/>
      <c r="DN13" s="524"/>
      <c r="DO13" s="407"/>
      <c r="DP13" s="407"/>
      <c r="DQ13" s="407"/>
      <c r="DR13" s="567"/>
      <c r="DS13" s="407"/>
      <c r="DT13" s="567"/>
      <c r="DU13" s="407"/>
      <c r="DV13" s="568"/>
      <c r="DW13" s="407"/>
      <c r="DX13" s="526"/>
      <c r="EA13" s="569"/>
    </row>
    <row r="14" spans="2:144" ht="20.25" customHeight="1" x14ac:dyDescent="0.35">
      <c r="B14" s="547"/>
      <c r="C14" s="911" t="s">
        <v>4</v>
      </c>
      <c r="D14" s="394"/>
      <c r="E14" s="407"/>
      <c r="H14" s="407"/>
      <c r="I14" s="407"/>
      <c r="J14" s="407"/>
      <c r="K14" s="914" t="s">
        <v>204</v>
      </c>
      <c r="L14" s="400"/>
      <c r="M14" s="407"/>
      <c r="N14" s="407"/>
      <c r="O14" s="407"/>
      <c r="P14" s="407"/>
      <c r="Q14" s="407"/>
      <c r="R14" s="548"/>
      <c r="Y14" s="550">
        <f t="shared" si="0"/>
        <v>1</v>
      </c>
      <c r="Z14" s="551">
        <f t="shared" si="1"/>
        <v>1</v>
      </c>
      <c r="AA14" s="552">
        <f t="shared" si="2"/>
        <v>1</v>
      </c>
      <c r="AB14" s="551">
        <f t="shared" si="3"/>
        <v>1</v>
      </c>
      <c r="AC14" s="553">
        <f t="shared" si="4"/>
        <v>1</v>
      </c>
      <c r="AD14" s="554">
        <f t="shared" si="5"/>
        <v>1</v>
      </c>
      <c r="AE14" s="437">
        <f t="shared" si="13"/>
        <v>1</v>
      </c>
      <c r="AF14" s="555">
        <f t="shared" si="6"/>
        <v>1</v>
      </c>
      <c r="AG14" s="556">
        <f t="shared" si="7"/>
        <v>2</v>
      </c>
      <c r="AH14" s="557">
        <f t="shared" si="8"/>
        <v>1</v>
      </c>
      <c r="AI14" s="557">
        <f t="shared" si="9"/>
        <v>1</v>
      </c>
      <c r="AJ14" s="558">
        <f t="shared" si="10"/>
        <v>1</v>
      </c>
      <c r="AK14" s="559">
        <f t="shared" si="11"/>
        <v>1</v>
      </c>
      <c r="AL14" s="560" t="e">
        <f>IF(#REF!="",1,2)</f>
        <v>#REF!</v>
      </c>
      <c r="AM14" s="560">
        <f t="shared" si="12"/>
        <v>1</v>
      </c>
      <c r="AN14" s="403" t="e">
        <f t="shared" si="14"/>
        <v>#REF!</v>
      </c>
      <c r="AO14" s="524"/>
      <c r="AP14" s="524"/>
      <c r="AQ14" s="524"/>
      <c r="AR14" s="524"/>
      <c r="AS14" s="524"/>
      <c r="AT14" s="524"/>
      <c r="AU14" s="524"/>
      <c r="AV14" s="403" t="s">
        <v>32</v>
      </c>
      <c r="AW14" s="524"/>
      <c r="AX14" s="524"/>
      <c r="AY14" s="524"/>
      <c r="AZ14" s="524"/>
      <c r="BA14" s="524"/>
      <c r="BB14" s="524"/>
      <c r="BC14" s="404"/>
      <c r="CV14" s="570"/>
      <c r="DM14" s="462"/>
      <c r="DN14" s="524"/>
      <c r="DO14" s="407"/>
      <c r="DP14" s="407"/>
      <c r="DQ14" s="407"/>
      <c r="DR14" s="567"/>
      <c r="DS14" s="407"/>
      <c r="DT14" s="567"/>
      <c r="DU14" s="407"/>
      <c r="DV14" s="568"/>
      <c r="DW14" s="407"/>
      <c r="DX14" s="526"/>
      <c r="EA14" s="569"/>
    </row>
    <row r="15" spans="2:144" ht="20.25" customHeight="1" x14ac:dyDescent="0.35">
      <c r="B15" s="547"/>
      <c r="C15" s="911" t="s">
        <v>5</v>
      </c>
      <c r="D15" s="415"/>
      <c r="E15" s="407"/>
      <c r="H15" s="407"/>
      <c r="I15" s="407"/>
      <c r="J15" s="407"/>
      <c r="K15" s="915" t="s">
        <v>205</v>
      </c>
      <c r="L15" s="401"/>
      <c r="M15" s="407"/>
      <c r="N15" s="407"/>
      <c r="O15" s="407"/>
      <c r="P15" s="407"/>
      <c r="Q15" s="407"/>
      <c r="R15" s="548"/>
      <c r="AF15" s="404"/>
      <c r="AG15" s="404"/>
      <c r="AH15" s="404"/>
      <c r="AI15" s="404"/>
      <c r="AO15" s="462"/>
      <c r="AP15" s="462"/>
      <c r="AQ15" s="462"/>
      <c r="AR15" s="462"/>
      <c r="AS15" s="462"/>
      <c r="AT15" s="462"/>
      <c r="AU15" s="462"/>
      <c r="AV15" s="403" t="s">
        <v>153</v>
      </c>
      <c r="AW15" s="462"/>
      <c r="AX15" s="462"/>
      <c r="AY15" s="462"/>
      <c r="AZ15" s="462"/>
      <c r="BA15" s="462"/>
      <c r="BB15" s="462"/>
      <c r="BC15" s="418"/>
      <c r="CU15" s="570"/>
      <c r="DL15" s="462"/>
      <c r="DM15" s="524"/>
      <c r="DN15" s="407"/>
      <c r="DO15" s="407"/>
      <c r="DP15" s="407"/>
      <c r="DQ15" s="567"/>
      <c r="DR15" s="407"/>
      <c r="DS15" s="567"/>
      <c r="DT15" s="407"/>
      <c r="DU15" s="568"/>
      <c r="DV15" s="407"/>
      <c r="DW15" s="526"/>
      <c r="DZ15" s="569"/>
    </row>
    <row r="16" spans="2:144" s="865" customFormat="1" ht="20.25" customHeight="1" x14ac:dyDescent="0.35">
      <c r="B16" s="746"/>
      <c r="C16" s="912" t="s">
        <v>261</v>
      </c>
      <c r="D16" s="774" t="s">
        <v>279</v>
      </c>
      <c r="E16" s="916"/>
      <c r="F16" s="917"/>
      <c r="G16" s="917"/>
      <c r="H16" s="916"/>
      <c r="I16" s="916"/>
      <c r="J16" s="916"/>
      <c r="K16" s="915" t="s">
        <v>206</v>
      </c>
      <c r="L16" s="774"/>
      <c r="M16" s="916"/>
      <c r="N16" s="916"/>
      <c r="O16" s="916"/>
      <c r="P16" s="916"/>
      <c r="Q16" s="916"/>
      <c r="R16" s="918"/>
      <c r="Y16" s="919" t="s">
        <v>101</v>
      </c>
      <c r="Z16" s="920"/>
      <c r="AA16" s="920"/>
      <c r="AB16" s="920"/>
      <c r="AC16" s="920"/>
      <c r="AD16" s="920"/>
      <c r="AE16" s="920"/>
      <c r="AF16" s="921"/>
      <c r="AG16" s="921"/>
      <c r="AH16" s="921"/>
      <c r="AI16" s="921"/>
      <c r="AJ16" s="921"/>
      <c r="AK16" s="921"/>
      <c r="AL16" s="921"/>
      <c r="AM16" s="921"/>
      <c r="AN16" s="921"/>
      <c r="AO16" s="738"/>
      <c r="AP16" s="738"/>
      <c r="AQ16" s="738"/>
      <c r="AR16" s="738"/>
      <c r="AS16" s="738"/>
      <c r="AT16" s="738"/>
      <c r="AU16" s="738"/>
      <c r="AV16" s="738"/>
      <c r="AW16" s="738"/>
      <c r="AX16" s="738"/>
      <c r="AY16" s="738"/>
      <c r="AZ16" s="738"/>
      <c r="BA16" s="738"/>
      <c r="BB16" s="738"/>
      <c r="BC16" s="1224" t="s">
        <v>291</v>
      </c>
      <c r="BU16" s="741"/>
      <c r="BV16" s="741"/>
      <c r="BW16" s="741"/>
      <c r="BX16" s="741"/>
      <c r="BY16" s="741"/>
      <c r="BZ16" s="741"/>
      <c r="CA16" s="741"/>
      <c r="CB16" s="741"/>
      <c r="CC16" s="741"/>
      <c r="CD16" s="741"/>
      <c r="CE16" s="741"/>
      <c r="CF16" s="741"/>
      <c r="CG16" s="741"/>
      <c r="CH16" s="741"/>
      <c r="CI16" s="741"/>
      <c r="CJ16" s="741"/>
      <c r="CK16" s="741"/>
      <c r="CL16" s="741"/>
      <c r="CM16" s="741"/>
      <c r="CN16" s="741"/>
      <c r="CO16" s="741"/>
      <c r="CP16" s="741"/>
      <c r="CQ16" s="741"/>
      <c r="CR16" s="741"/>
      <c r="CS16" s="741"/>
      <c r="CT16" s="741"/>
      <c r="CU16" s="910"/>
      <c r="DL16" s="905"/>
      <c r="DM16" s="896"/>
      <c r="DN16" s="922"/>
      <c r="DO16" s="922"/>
      <c r="DP16" s="922"/>
      <c r="DQ16" s="906"/>
      <c r="DR16" s="922"/>
      <c r="DS16" s="906"/>
      <c r="DT16" s="922"/>
      <c r="DU16" s="907"/>
      <c r="DV16" s="922"/>
      <c r="DW16" s="904"/>
      <c r="DZ16" s="908"/>
      <c r="EB16" s="741"/>
      <c r="EC16" s="741"/>
      <c r="ED16" s="741"/>
      <c r="EE16" s="741"/>
      <c r="EF16" s="741"/>
      <c r="EG16" s="741"/>
      <c r="EH16" s="741"/>
      <c r="EI16" s="741"/>
      <c r="EJ16" s="741"/>
      <c r="EK16" s="741"/>
      <c r="EL16" s="741"/>
      <c r="EM16" s="741"/>
      <c r="EN16" s="741"/>
    </row>
    <row r="17" spans="2:130" s="741" customFormat="1" ht="20.25" customHeight="1" x14ac:dyDescent="0.35">
      <c r="B17" s="778"/>
      <c r="C17" s="923"/>
      <c r="D17" s="738"/>
      <c r="E17" s="738"/>
      <c r="F17" s="738"/>
      <c r="G17" s="738"/>
      <c r="H17" s="738"/>
      <c r="I17" s="738"/>
      <c r="J17" s="738"/>
      <c r="K17" s="738"/>
      <c r="L17" s="738"/>
      <c r="Q17" s="738"/>
      <c r="R17" s="868"/>
      <c r="S17" s="862"/>
      <c r="T17" s="862"/>
      <c r="U17" s="862"/>
      <c r="Y17" s="924"/>
      <c r="Z17" s="924"/>
      <c r="AA17" s="924"/>
      <c r="AB17" s="924"/>
      <c r="AC17" s="924"/>
      <c r="AD17" s="924"/>
      <c r="AE17" s="924"/>
      <c r="AF17" s="925"/>
      <c r="AG17" s="925"/>
      <c r="AH17" s="925"/>
      <c r="AI17" s="925"/>
      <c r="AJ17" s="925"/>
      <c r="AK17" s="925"/>
      <c r="AL17" s="925"/>
      <c r="AM17" s="925"/>
      <c r="AN17" s="925"/>
      <c r="AO17" s="926"/>
      <c r="AP17" s="926"/>
      <c r="AQ17" s="926"/>
      <c r="AR17" s="926"/>
      <c r="AS17" s="926"/>
      <c r="AT17" s="926"/>
      <c r="AU17" s="921"/>
      <c r="AV17" s="927"/>
      <c r="AW17" s="928" t="s">
        <v>111</v>
      </c>
      <c r="AX17" s="921"/>
      <c r="AY17" s="921"/>
      <c r="AZ17" s="921"/>
      <c r="BA17" s="921"/>
      <c r="BB17" s="921"/>
      <c r="BC17" s="1224"/>
      <c r="CU17" s="910"/>
      <c r="DL17" s="905"/>
      <c r="DM17" s="896"/>
      <c r="DN17" s="738"/>
      <c r="DO17" s="738"/>
      <c r="DP17" s="738"/>
      <c r="DQ17" s="906"/>
      <c r="DR17" s="738"/>
      <c r="DS17" s="906"/>
      <c r="DT17" s="738"/>
      <c r="DU17" s="907"/>
      <c r="DV17" s="738"/>
      <c r="DW17" s="904"/>
      <c r="DZ17" s="908"/>
    </row>
    <row r="18" spans="2:130" s="741" customFormat="1" ht="20.25" customHeight="1" x14ac:dyDescent="0.3">
      <c r="B18" s="778"/>
      <c r="C18" s="1235" t="s">
        <v>343</v>
      </c>
      <c r="D18" s="1236"/>
      <c r="E18" s="1236"/>
      <c r="F18" s="1236"/>
      <c r="G18" s="1236"/>
      <c r="H18" s="1236"/>
      <c r="I18" s="1236"/>
      <c r="J18" s="1236"/>
      <c r="K18" s="1236"/>
      <c r="L18" s="1236"/>
      <c r="M18" s="1236"/>
      <c r="N18" s="1236"/>
      <c r="O18" s="1236"/>
      <c r="R18" s="868"/>
      <c r="S18" s="862"/>
      <c r="T18" s="862"/>
      <c r="U18" s="862"/>
      <c r="Y18" s="929" t="s">
        <v>148</v>
      </c>
      <c r="Z18" s="930" t="s">
        <v>76</v>
      </c>
      <c r="AA18" s="931"/>
      <c r="AB18" s="932" t="s">
        <v>102</v>
      </c>
      <c r="AC18" s="933"/>
      <c r="AD18" s="934"/>
      <c r="AE18" s="935"/>
      <c r="AF18" s="936"/>
      <c r="AG18" s="936"/>
      <c r="AH18" s="936"/>
      <c r="AI18" s="936"/>
      <c r="AJ18" s="936"/>
      <c r="AK18" s="738"/>
      <c r="AL18" s="738"/>
      <c r="AM18" s="937"/>
      <c r="AN18" s="937"/>
      <c r="AO18" s="938"/>
      <c r="AP18" s="938"/>
      <c r="AQ18" s="938"/>
      <c r="AR18" s="938"/>
      <c r="AS18" s="938"/>
      <c r="AT18" s="938"/>
      <c r="AU18" s="939"/>
      <c r="AV18" s="780" t="s">
        <v>282</v>
      </c>
      <c r="AW18" s="780" t="s">
        <v>282</v>
      </c>
      <c r="AX18" s="939"/>
      <c r="AY18" s="939"/>
      <c r="AZ18" s="939"/>
      <c r="BA18" s="939"/>
      <c r="BB18" s="939"/>
      <c r="BC18" s="1225"/>
      <c r="BD18" s="780" t="s">
        <v>299</v>
      </c>
      <c r="BE18" s="780" t="s">
        <v>295</v>
      </c>
      <c r="DL18" s="738"/>
      <c r="DM18" s="738"/>
      <c r="DN18" s="738"/>
      <c r="DO18" s="738"/>
      <c r="DP18" s="738"/>
      <c r="DQ18" s="812"/>
      <c r="DR18" s="738"/>
      <c r="DS18" s="738"/>
      <c r="DT18" s="738"/>
      <c r="DU18" s="738"/>
      <c r="DV18" s="738"/>
      <c r="DW18" s="738"/>
    </row>
    <row r="19" spans="2:130" s="741" customFormat="1" ht="36" customHeight="1" x14ac:dyDescent="0.3">
      <c r="B19" s="940"/>
      <c r="C19" s="941" t="s">
        <v>100</v>
      </c>
      <c r="D19" s="942" t="s">
        <v>342</v>
      </c>
      <c r="E19" s="787" t="s">
        <v>365</v>
      </c>
      <c r="F19" s="943" t="s">
        <v>137</v>
      </c>
      <c r="G19" s="942" t="s">
        <v>363</v>
      </c>
      <c r="H19" s="756" t="s">
        <v>45</v>
      </c>
      <c r="I19" s="834" t="s">
        <v>46</v>
      </c>
      <c r="J19" s="944" t="s">
        <v>84</v>
      </c>
      <c r="K19" s="756" t="s">
        <v>300</v>
      </c>
      <c r="L19" s="945" t="s">
        <v>301</v>
      </c>
      <c r="M19" s="1104" t="s">
        <v>260</v>
      </c>
      <c r="N19" s="1105"/>
      <c r="O19" s="1106"/>
      <c r="R19" s="868"/>
      <c r="S19" s="862"/>
      <c r="T19" s="862"/>
      <c r="U19" s="862"/>
      <c r="Y19" s="946"/>
      <c r="Z19" s="879" t="s">
        <v>74</v>
      </c>
      <c r="AA19" s="873" t="s">
        <v>75</v>
      </c>
      <c r="AB19" s="947" t="s">
        <v>15</v>
      </c>
      <c r="AC19" s="879" t="s">
        <v>103</v>
      </c>
      <c r="AD19" s="948" t="s">
        <v>90</v>
      </c>
      <c r="AE19" s="949"/>
      <c r="AF19" s="896"/>
      <c r="AI19" s="741" t="s">
        <v>12</v>
      </c>
      <c r="AK19" s="738"/>
      <c r="AL19" s="1221" t="s">
        <v>147</v>
      </c>
      <c r="AM19" s="1222"/>
      <c r="AN19" s="1223"/>
      <c r="AO19" s="950"/>
      <c r="AP19" s="926"/>
      <c r="AQ19" s="926"/>
      <c r="AR19" s="926"/>
      <c r="AS19" s="926"/>
      <c r="AT19" s="926"/>
      <c r="AU19" s="921"/>
      <c r="AV19" s="780" t="s">
        <v>283</v>
      </c>
      <c r="AW19" s="780" t="s">
        <v>283</v>
      </c>
      <c r="AX19" s="921"/>
      <c r="AY19" s="921"/>
      <c r="AZ19" s="921"/>
      <c r="BA19" s="921"/>
      <c r="BB19" s="921"/>
      <c r="BC19" s="951" t="s">
        <v>293</v>
      </c>
      <c r="BD19" s="780" t="str">
        <f t="shared" ref="BD19:BD28" si="15">IF(K61="","",IF(K61=$BC$19,$AW$33,IF(K61=$BC$20,$AW$34)))</f>
        <v/>
      </c>
      <c r="BE19" s="780" t="str">
        <f t="shared" ref="BE19:BE28" si="16">IF(K61="","",IF(K61=$BC$19,$AX$33,IF(K61=$BC$20,$AX$34)))</f>
        <v/>
      </c>
      <c r="DL19" s="921"/>
      <c r="DM19" s="921"/>
      <c r="DN19" s="921"/>
      <c r="DO19" s="921"/>
      <c r="DP19" s="921"/>
      <c r="DQ19" s="921"/>
      <c r="DR19" s="921"/>
      <c r="DS19" s="921"/>
      <c r="DT19" s="921"/>
      <c r="DU19" s="921"/>
      <c r="DV19" s="921"/>
      <c r="DW19" s="921"/>
      <c r="DX19" s="925"/>
    </row>
    <row r="20" spans="2:130" ht="18.75" customHeight="1" x14ac:dyDescent="0.3">
      <c r="B20" s="572"/>
      <c r="C20" s="796">
        <v>1</v>
      </c>
      <c r="D20" s="430"/>
      <c r="E20" s="430"/>
      <c r="F20" s="431"/>
      <c r="G20" s="433"/>
      <c r="H20" s="580"/>
      <c r="I20" s="581"/>
      <c r="J20" s="394"/>
      <c r="K20" s="582"/>
      <c r="L20" s="399"/>
      <c r="M20" s="1138"/>
      <c r="N20" s="1139"/>
      <c r="O20" s="1140"/>
      <c r="R20" s="548"/>
      <c r="Y20" s="437">
        <f t="shared" ref="Y20:Y29" si="17">IF(L34="",1,2)</f>
        <v>1</v>
      </c>
      <c r="Z20" s="437">
        <f t="shared" ref="Z20:Z29" si="18">IF(J34="",1,2)</f>
        <v>1</v>
      </c>
      <c r="AA20" s="437">
        <f t="shared" ref="AA20:AA29" si="19">IF(K34="",1,2)</f>
        <v>1</v>
      </c>
      <c r="AB20" s="438">
        <f t="shared" ref="AB20:AB29" si="20">IF(M34="",1,2)</f>
        <v>1</v>
      </c>
      <c r="AC20" s="439">
        <f t="shared" ref="AC20:AC29" si="21">IF(N34="",1,2)</f>
        <v>1</v>
      </c>
      <c r="AD20" s="436">
        <f t="shared" ref="AD20:AD29" si="22">IF(O34="",1,2)</f>
        <v>1</v>
      </c>
      <c r="AE20" s="583">
        <f t="shared" ref="AE20:AE29" si="23">IF(OR(P34="",P34=$AV$28,P34=$AV$29),1,2)</f>
        <v>1</v>
      </c>
      <c r="AF20" s="462"/>
      <c r="AG20" s="427">
        <f>SUM(Y20:AE20)</f>
        <v>7</v>
      </c>
      <c r="AH20" s="427"/>
      <c r="AI20" s="494" t="s">
        <v>180</v>
      </c>
      <c r="AJ20" s="403" t="e">
        <f>AN5+AG20</f>
        <v>#REF!</v>
      </c>
      <c r="AK20" s="407"/>
      <c r="AL20" s="578" t="str">
        <f t="shared" ref="AL20:AL29" si="24">IF(M34="","",VLOOKUP($H$78,$BC$43:$BD$45,2,FALSE))</f>
        <v/>
      </c>
      <c r="AM20" s="578" t="str">
        <f t="shared" ref="AM20:AM29" si="25">IF(N34="","",VLOOKUP($H$78,$BC$43:$BD$45,2,FALSE))</f>
        <v/>
      </c>
      <c r="AN20" s="578">
        <f>SUM(AL20:AM20)</f>
        <v>0</v>
      </c>
      <c r="AO20" s="578"/>
      <c r="AP20" s="524"/>
      <c r="AQ20" s="524"/>
      <c r="AR20" s="584"/>
      <c r="AS20" s="584"/>
      <c r="AT20" s="524"/>
      <c r="AU20" s="524"/>
      <c r="AV20" s="538" t="s">
        <v>284</v>
      </c>
      <c r="AW20" s="538" t="s">
        <v>284</v>
      </c>
      <c r="AX20" s="540"/>
      <c r="AY20" s="540"/>
      <c r="AZ20" s="407"/>
      <c r="BA20" s="540"/>
      <c r="BB20" s="525"/>
      <c r="BC20" s="579" t="s">
        <v>294</v>
      </c>
      <c r="BD20" s="538" t="str">
        <f t="shared" si="15"/>
        <v/>
      </c>
      <c r="BE20" s="538" t="str">
        <f t="shared" si="16"/>
        <v/>
      </c>
      <c r="DL20" s="573"/>
      <c r="DM20" s="573"/>
      <c r="DN20" s="573"/>
      <c r="DO20" s="573"/>
      <c r="DP20" s="573"/>
      <c r="DQ20" s="573"/>
      <c r="DR20" s="573"/>
      <c r="DS20" s="573"/>
      <c r="DT20" s="573"/>
      <c r="DU20" s="573"/>
      <c r="DV20" s="573"/>
      <c r="DW20" s="573"/>
      <c r="DX20" s="573"/>
    </row>
    <row r="21" spans="2:130" ht="18.75" customHeight="1" x14ac:dyDescent="0.35">
      <c r="B21" s="547"/>
      <c r="C21" s="807">
        <v>2</v>
      </c>
      <c r="D21" s="430"/>
      <c r="E21" s="430"/>
      <c r="F21" s="431"/>
      <c r="G21" s="433"/>
      <c r="H21" s="580"/>
      <c r="I21" s="581"/>
      <c r="J21" s="394"/>
      <c r="K21" s="582"/>
      <c r="L21" s="399"/>
      <c r="M21" s="1138"/>
      <c r="N21" s="1139"/>
      <c r="O21" s="1140"/>
      <c r="R21" s="548"/>
      <c r="Y21" s="437">
        <f t="shared" si="17"/>
        <v>1</v>
      </c>
      <c r="Z21" s="437">
        <f t="shared" si="18"/>
        <v>1</v>
      </c>
      <c r="AA21" s="437">
        <f t="shared" si="19"/>
        <v>1</v>
      </c>
      <c r="AB21" s="438">
        <f t="shared" si="20"/>
        <v>1</v>
      </c>
      <c r="AC21" s="439">
        <f t="shared" si="21"/>
        <v>1</v>
      </c>
      <c r="AD21" s="436">
        <f t="shared" si="22"/>
        <v>1</v>
      </c>
      <c r="AE21" s="583">
        <f t="shared" si="23"/>
        <v>1</v>
      </c>
      <c r="AF21" s="462"/>
      <c r="AG21" s="427">
        <f t="shared" ref="AG21:AG29" si="26">SUM(Y21:AE21)</f>
        <v>7</v>
      </c>
      <c r="AI21" s="494" t="s">
        <v>181</v>
      </c>
      <c r="AJ21" s="403" t="e">
        <f t="shared" ref="AJ21:AJ29" si="27">AN6+AG21</f>
        <v>#REF!</v>
      </c>
      <c r="AK21" s="407"/>
      <c r="AL21" s="578" t="str">
        <f t="shared" si="24"/>
        <v/>
      </c>
      <c r="AM21" s="578" t="str">
        <f t="shared" si="25"/>
        <v/>
      </c>
      <c r="AN21" s="578">
        <f t="shared" ref="AN21:AN29" si="28">SUM(AL21:AM21)</f>
        <v>0</v>
      </c>
      <c r="AO21" s="578" t="str">
        <f t="shared" ref="AO21:AO29" si="29">IF(K62="","",IF(K62=$BC$19,$AW$33,IF(K62=$BC$20,$AW$34)))</f>
        <v/>
      </c>
      <c r="AP21" s="524"/>
      <c r="AQ21" s="524"/>
      <c r="AR21" s="584"/>
      <c r="AS21" s="584"/>
      <c r="AT21" s="524"/>
      <c r="AU21" s="524"/>
      <c r="AV21" s="457"/>
      <c r="AW21" s="459"/>
      <c r="AX21" s="585"/>
      <c r="AY21" s="585"/>
      <c r="AZ21" s="407"/>
      <c r="BA21" s="462"/>
      <c r="BB21" s="524"/>
      <c r="BC21" s="579"/>
      <c r="BD21" s="538" t="str">
        <f t="shared" si="15"/>
        <v/>
      </c>
      <c r="BE21" s="538" t="str">
        <f t="shared" si="16"/>
        <v/>
      </c>
      <c r="DL21" s="575"/>
      <c r="DM21" s="407"/>
      <c r="DN21" s="407"/>
      <c r="DO21" s="575"/>
      <c r="DP21" s="575"/>
      <c r="DQ21" s="575"/>
      <c r="DR21" s="575"/>
      <c r="DS21" s="575"/>
      <c r="DT21" s="575"/>
      <c r="DU21" s="575"/>
      <c r="DV21" s="575"/>
      <c r="DW21" s="575"/>
      <c r="DX21" s="586"/>
    </row>
    <row r="22" spans="2:130" ht="18.75" customHeight="1" x14ac:dyDescent="0.3">
      <c r="B22" s="547"/>
      <c r="C22" s="807">
        <v>3</v>
      </c>
      <c r="D22" s="430"/>
      <c r="E22" s="430"/>
      <c r="F22" s="431"/>
      <c r="G22" s="433"/>
      <c r="H22" s="580"/>
      <c r="I22" s="581"/>
      <c r="J22" s="394"/>
      <c r="K22" s="582"/>
      <c r="L22" s="399">
        <f t="shared" ref="L22:L29" si="30">K22*2</f>
        <v>0</v>
      </c>
      <c r="M22" s="1138"/>
      <c r="N22" s="1139"/>
      <c r="O22" s="1140"/>
      <c r="R22" s="548"/>
      <c r="Y22" s="437">
        <f t="shared" si="17"/>
        <v>1</v>
      </c>
      <c r="Z22" s="437">
        <f t="shared" si="18"/>
        <v>1</v>
      </c>
      <c r="AA22" s="437">
        <f t="shared" si="19"/>
        <v>1</v>
      </c>
      <c r="AB22" s="438">
        <f t="shared" si="20"/>
        <v>1</v>
      </c>
      <c r="AC22" s="439">
        <f t="shared" si="21"/>
        <v>1</v>
      </c>
      <c r="AD22" s="436">
        <f t="shared" si="22"/>
        <v>1</v>
      </c>
      <c r="AE22" s="583">
        <f t="shared" si="23"/>
        <v>1</v>
      </c>
      <c r="AF22" s="462"/>
      <c r="AG22" s="427">
        <f t="shared" si="26"/>
        <v>7</v>
      </c>
      <c r="AI22" s="494" t="s">
        <v>182</v>
      </c>
      <c r="AJ22" s="403" t="e">
        <f t="shared" si="27"/>
        <v>#REF!</v>
      </c>
      <c r="AK22" s="407"/>
      <c r="AL22" s="578" t="str">
        <f t="shared" si="24"/>
        <v/>
      </c>
      <c r="AM22" s="578" t="str">
        <f t="shared" si="25"/>
        <v/>
      </c>
      <c r="AN22" s="578">
        <f t="shared" si="28"/>
        <v>0</v>
      </c>
      <c r="AO22" s="578" t="str">
        <f t="shared" si="29"/>
        <v/>
      </c>
      <c r="AP22" s="524"/>
      <c r="AQ22" s="524"/>
      <c r="AR22" s="584"/>
      <c r="AS22" s="584"/>
      <c r="AT22" s="524"/>
      <c r="AU22" s="524"/>
      <c r="AV22" s="457"/>
      <c r="AW22" s="459"/>
      <c r="AX22" s="462"/>
      <c r="AY22" s="462"/>
      <c r="AZ22" s="407"/>
      <c r="BA22" s="462"/>
      <c r="BB22" s="524"/>
      <c r="BC22" s="579"/>
      <c r="BD22" s="538" t="str">
        <f t="shared" si="15"/>
        <v/>
      </c>
      <c r="BE22" s="538" t="str">
        <f t="shared" si="16"/>
        <v/>
      </c>
      <c r="CU22" s="407"/>
      <c r="DL22" s="525"/>
      <c r="DM22" s="407"/>
      <c r="DN22" s="407"/>
      <c r="DO22" s="527"/>
      <c r="DP22" s="535"/>
      <c r="DQ22" s="535"/>
      <c r="DR22" s="535"/>
      <c r="DS22" s="535"/>
      <c r="DT22" s="540"/>
      <c r="DU22" s="540"/>
      <c r="DV22" s="535"/>
      <c r="DW22" s="535"/>
      <c r="DX22" s="535"/>
    </row>
    <row r="23" spans="2:130" ht="18.75" customHeight="1" x14ac:dyDescent="0.3">
      <c r="B23" s="547"/>
      <c r="C23" s="807">
        <v>4</v>
      </c>
      <c r="D23" s="430"/>
      <c r="E23" s="430"/>
      <c r="F23" s="431"/>
      <c r="G23" s="433"/>
      <c r="H23" s="580"/>
      <c r="I23" s="452"/>
      <c r="J23" s="394"/>
      <c r="K23" s="582"/>
      <c r="L23" s="399">
        <f t="shared" si="30"/>
        <v>0</v>
      </c>
      <c r="M23" s="1138"/>
      <c r="N23" s="1139"/>
      <c r="O23" s="1140"/>
      <c r="R23" s="548"/>
      <c r="Y23" s="437">
        <f t="shared" si="17"/>
        <v>1</v>
      </c>
      <c r="Z23" s="437">
        <f t="shared" si="18"/>
        <v>1</v>
      </c>
      <c r="AA23" s="437">
        <f t="shared" si="19"/>
        <v>1</v>
      </c>
      <c r="AB23" s="438">
        <f t="shared" si="20"/>
        <v>1</v>
      </c>
      <c r="AC23" s="439">
        <f t="shared" si="21"/>
        <v>1</v>
      </c>
      <c r="AD23" s="436">
        <f t="shared" si="22"/>
        <v>1</v>
      </c>
      <c r="AE23" s="583">
        <f t="shared" si="23"/>
        <v>1</v>
      </c>
      <c r="AF23" s="462"/>
      <c r="AG23" s="427">
        <f t="shared" si="26"/>
        <v>7</v>
      </c>
      <c r="AI23" s="494" t="s">
        <v>183</v>
      </c>
      <c r="AJ23" s="403" t="e">
        <f t="shared" si="27"/>
        <v>#REF!</v>
      </c>
      <c r="AK23" s="407"/>
      <c r="AL23" s="578" t="str">
        <f t="shared" si="24"/>
        <v/>
      </c>
      <c r="AM23" s="578" t="str">
        <f t="shared" si="25"/>
        <v/>
      </c>
      <c r="AN23" s="578">
        <f t="shared" si="28"/>
        <v>0</v>
      </c>
      <c r="AO23" s="578" t="str">
        <f t="shared" si="29"/>
        <v/>
      </c>
      <c r="AP23" s="524"/>
      <c r="AQ23" s="524"/>
      <c r="AR23" s="584"/>
      <c r="AS23" s="584"/>
      <c r="AT23" s="524"/>
      <c r="AU23" s="524"/>
      <c r="AV23" s="403" t="s">
        <v>139</v>
      </c>
      <c r="AX23" s="462"/>
      <c r="AY23" s="462"/>
      <c r="AZ23" s="407"/>
      <c r="BA23" s="462"/>
      <c r="BB23" s="524"/>
      <c r="BC23" s="579"/>
      <c r="BD23" s="538" t="str">
        <f t="shared" si="15"/>
        <v/>
      </c>
      <c r="BE23" s="538" t="str">
        <f t="shared" si="16"/>
        <v/>
      </c>
      <c r="CU23" s="407"/>
      <c r="DL23" s="426"/>
      <c r="DM23" s="407"/>
      <c r="DN23" s="407"/>
      <c r="DO23" s="587"/>
      <c r="DP23" s="526"/>
      <c r="DQ23" s="526"/>
      <c r="DR23" s="526"/>
      <c r="DS23" s="526"/>
      <c r="DT23" s="462"/>
      <c r="DU23" s="462"/>
      <c r="DV23" s="526"/>
      <c r="DW23" s="526"/>
      <c r="DX23" s="526"/>
    </row>
    <row r="24" spans="2:130" ht="18.75" customHeight="1" x14ac:dyDescent="0.35">
      <c r="B24" s="547"/>
      <c r="C24" s="807">
        <v>5</v>
      </c>
      <c r="D24" s="588"/>
      <c r="E24" s="589"/>
      <c r="F24" s="590"/>
      <c r="G24" s="433"/>
      <c r="H24" s="580"/>
      <c r="I24" s="452"/>
      <c r="J24" s="394"/>
      <c r="K24" s="582"/>
      <c r="L24" s="399">
        <f t="shared" si="30"/>
        <v>0</v>
      </c>
      <c r="M24" s="1138"/>
      <c r="N24" s="1139"/>
      <c r="O24" s="1140"/>
      <c r="R24" s="548"/>
      <c r="Y24" s="437">
        <f t="shared" si="17"/>
        <v>1</v>
      </c>
      <c r="Z24" s="437">
        <f t="shared" si="18"/>
        <v>1</v>
      </c>
      <c r="AA24" s="437">
        <f t="shared" si="19"/>
        <v>1</v>
      </c>
      <c r="AB24" s="438">
        <f t="shared" si="20"/>
        <v>1</v>
      </c>
      <c r="AC24" s="439">
        <f t="shared" si="21"/>
        <v>1</v>
      </c>
      <c r="AD24" s="436">
        <f t="shared" si="22"/>
        <v>1</v>
      </c>
      <c r="AE24" s="583">
        <f t="shared" si="23"/>
        <v>1</v>
      </c>
      <c r="AF24" s="462"/>
      <c r="AG24" s="427">
        <f t="shared" si="26"/>
        <v>7</v>
      </c>
      <c r="AI24" s="494" t="s">
        <v>184</v>
      </c>
      <c r="AJ24" s="403" t="e">
        <f t="shared" si="27"/>
        <v>#REF!</v>
      </c>
      <c r="AK24" s="407"/>
      <c r="AL24" s="578" t="str">
        <f t="shared" si="24"/>
        <v/>
      </c>
      <c r="AM24" s="578" t="str">
        <f t="shared" si="25"/>
        <v/>
      </c>
      <c r="AN24" s="578">
        <f t="shared" si="28"/>
        <v>0</v>
      </c>
      <c r="AO24" s="578" t="str">
        <f t="shared" si="29"/>
        <v/>
      </c>
      <c r="AP24" s="524"/>
      <c r="AQ24" s="524"/>
      <c r="AR24" s="584"/>
      <c r="AS24" s="584"/>
      <c r="AT24" s="524"/>
      <c r="AU24" s="524"/>
      <c r="AV24" s="403" t="s">
        <v>140</v>
      </c>
      <c r="AX24" s="462"/>
      <c r="AY24" s="462"/>
      <c r="AZ24" s="407"/>
      <c r="BA24" s="462"/>
      <c r="BB24" s="524"/>
      <c r="BC24" s="579"/>
      <c r="BD24" s="538" t="str">
        <f t="shared" si="15"/>
        <v/>
      </c>
      <c r="BE24" s="538" t="str">
        <f t="shared" si="16"/>
        <v/>
      </c>
      <c r="DL24" s="426"/>
      <c r="DM24" s="407"/>
      <c r="DN24" s="407"/>
      <c r="DO24" s="587"/>
      <c r="DP24" s="570"/>
      <c r="DQ24" s="570"/>
      <c r="DR24" s="570"/>
      <c r="DS24" s="570"/>
      <c r="DT24" s="585"/>
      <c r="DU24" s="585"/>
      <c r="DV24" s="570"/>
      <c r="DW24" s="570"/>
      <c r="DX24" s="570"/>
    </row>
    <row r="25" spans="2:130" ht="18.75" customHeight="1" x14ac:dyDescent="0.35">
      <c r="B25" s="547"/>
      <c r="C25" s="807">
        <v>6</v>
      </c>
      <c r="D25" s="588"/>
      <c r="E25" s="589"/>
      <c r="F25" s="590"/>
      <c r="G25" s="433"/>
      <c r="H25" s="580"/>
      <c r="I25" s="452"/>
      <c r="J25" s="394"/>
      <c r="K25" s="582"/>
      <c r="L25" s="399">
        <f t="shared" si="30"/>
        <v>0</v>
      </c>
      <c r="M25" s="1138"/>
      <c r="N25" s="1139"/>
      <c r="O25" s="1140"/>
      <c r="R25" s="548"/>
      <c r="Y25" s="437">
        <f t="shared" si="17"/>
        <v>1</v>
      </c>
      <c r="Z25" s="437">
        <f t="shared" si="18"/>
        <v>1</v>
      </c>
      <c r="AA25" s="437">
        <f t="shared" si="19"/>
        <v>1</v>
      </c>
      <c r="AB25" s="438">
        <f t="shared" si="20"/>
        <v>1</v>
      </c>
      <c r="AC25" s="439">
        <f t="shared" si="21"/>
        <v>1</v>
      </c>
      <c r="AD25" s="436">
        <f t="shared" si="22"/>
        <v>1</v>
      </c>
      <c r="AE25" s="583">
        <f t="shared" si="23"/>
        <v>1</v>
      </c>
      <c r="AF25" s="462"/>
      <c r="AG25" s="427">
        <f t="shared" si="26"/>
        <v>7</v>
      </c>
      <c r="AI25" s="494" t="s">
        <v>185</v>
      </c>
      <c r="AJ25" s="403" t="e">
        <f t="shared" si="27"/>
        <v>#REF!</v>
      </c>
      <c r="AK25" s="407"/>
      <c r="AL25" s="578" t="str">
        <f t="shared" si="24"/>
        <v/>
      </c>
      <c r="AM25" s="578" t="str">
        <f t="shared" si="25"/>
        <v/>
      </c>
      <c r="AN25" s="578">
        <f t="shared" si="28"/>
        <v>0</v>
      </c>
      <c r="AO25" s="578" t="str">
        <f t="shared" si="29"/>
        <v/>
      </c>
      <c r="AP25" s="524"/>
      <c r="AQ25" s="524"/>
      <c r="AR25" s="584"/>
      <c r="AS25" s="584"/>
      <c r="AT25" s="524"/>
      <c r="AU25" s="524"/>
      <c r="AV25" s="403" t="s">
        <v>141</v>
      </c>
      <c r="AX25" s="462"/>
      <c r="AY25" s="462"/>
      <c r="AZ25" s="407"/>
      <c r="BA25" s="462"/>
      <c r="BB25" s="524"/>
      <c r="BC25" s="579"/>
      <c r="BD25" s="538" t="str">
        <f t="shared" si="15"/>
        <v/>
      </c>
      <c r="BE25" s="538" t="str">
        <f t="shared" si="16"/>
        <v/>
      </c>
      <c r="DL25" s="426"/>
      <c r="DM25" s="407"/>
      <c r="DN25" s="407"/>
      <c r="DO25" s="587"/>
      <c r="DP25" s="570"/>
      <c r="DQ25" s="570"/>
      <c r="DR25" s="570"/>
      <c r="DS25" s="570"/>
      <c r="DT25" s="585"/>
      <c r="DU25" s="585"/>
      <c r="DV25" s="570"/>
      <c r="DW25" s="570"/>
      <c r="DX25" s="570"/>
    </row>
    <row r="26" spans="2:130" ht="18.75" customHeight="1" x14ac:dyDescent="0.35">
      <c r="B26" s="547"/>
      <c r="C26" s="807">
        <v>7</v>
      </c>
      <c r="D26" s="588"/>
      <c r="E26" s="589"/>
      <c r="F26" s="590"/>
      <c r="G26" s="433"/>
      <c r="H26" s="580"/>
      <c r="I26" s="452"/>
      <c r="J26" s="394"/>
      <c r="K26" s="582"/>
      <c r="L26" s="399">
        <f t="shared" si="30"/>
        <v>0</v>
      </c>
      <c r="M26" s="1138"/>
      <c r="N26" s="1139"/>
      <c r="O26" s="1140"/>
      <c r="R26" s="548"/>
      <c r="Y26" s="437">
        <f t="shared" si="17"/>
        <v>1</v>
      </c>
      <c r="Z26" s="437">
        <f t="shared" si="18"/>
        <v>1</v>
      </c>
      <c r="AA26" s="437">
        <f t="shared" si="19"/>
        <v>1</v>
      </c>
      <c r="AB26" s="438">
        <f t="shared" si="20"/>
        <v>1</v>
      </c>
      <c r="AC26" s="439">
        <f t="shared" si="21"/>
        <v>1</v>
      </c>
      <c r="AD26" s="436">
        <f t="shared" si="22"/>
        <v>1</v>
      </c>
      <c r="AE26" s="583">
        <f t="shared" si="23"/>
        <v>1</v>
      </c>
      <c r="AF26" s="462"/>
      <c r="AG26" s="427">
        <f t="shared" si="26"/>
        <v>7</v>
      </c>
      <c r="AI26" s="494" t="s">
        <v>186</v>
      </c>
      <c r="AJ26" s="403" t="e">
        <f t="shared" si="27"/>
        <v>#REF!</v>
      </c>
      <c r="AK26" s="407"/>
      <c r="AL26" s="578" t="str">
        <f t="shared" si="24"/>
        <v/>
      </c>
      <c r="AM26" s="578" t="str">
        <f t="shared" si="25"/>
        <v/>
      </c>
      <c r="AN26" s="578">
        <f t="shared" si="28"/>
        <v>0</v>
      </c>
      <c r="AO26" s="578" t="str">
        <f t="shared" si="29"/>
        <v/>
      </c>
      <c r="AP26" s="524"/>
      <c r="AQ26" s="524"/>
      <c r="AR26" s="584"/>
      <c r="AS26" s="584"/>
      <c r="AT26" s="524"/>
      <c r="AU26" s="524"/>
      <c r="AV26" s="403" t="s">
        <v>142</v>
      </c>
      <c r="AX26" s="462"/>
      <c r="AY26" s="462"/>
      <c r="AZ26" s="407"/>
      <c r="BA26" s="462"/>
      <c r="BB26" s="524"/>
      <c r="BC26" s="579"/>
      <c r="BD26" s="538" t="str">
        <f t="shared" si="15"/>
        <v/>
      </c>
      <c r="BE26" s="538" t="str">
        <f t="shared" si="16"/>
        <v/>
      </c>
      <c r="DL26" s="426"/>
      <c r="DM26" s="407"/>
      <c r="DN26" s="407"/>
      <c r="DO26" s="587"/>
      <c r="DP26" s="570"/>
      <c r="DQ26" s="570"/>
      <c r="DR26" s="570"/>
      <c r="DS26" s="570"/>
      <c r="DT26" s="585"/>
      <c r="DU26" s="585"/>
      <c r="DV26" s="570"/>
      <c r="DW26" s="570"/>
      <c r="DX26" s="570"/>
    </row>
    <row r="27" spans="2:130" ht="18.75" customHeight="1" x14ac:dyDescent="0.35">
      <c r="B27" s="547"/>
      <c r="C27" s="807">
        <v>8</v>
      </c>
      <c r="D27" s="588"/>
      <c r="E27" s="589"/>
      <c r="F27" s="590"/>
      <c r="G27" s="433"/>
      <c r="H27" s="580"/>
      <c r="I27" s="452"/>
      <c r="J27" s="394"/>
      <c r="K27" s="582"/>
      <c r="L27" s="399">
        <f t="shared" si="30"/>
        <v>0</v>
      </c>
      <c r="M27" s="1138"/>
      <c r="N27" s="1139"/>
      <c r="O27" s="1140"/>
      <c r="R27" s="548"/>
      <c r="Y27" s="437">
        <f t="shared" si="17"/>
        <v>1</v>
      </c>
      <c r="Z27" s="437">
        <f t="shared" si="18"/>
        <v>1</v>
      </c>
      <c r="AA27" s="437">
        <f t="shared" si="19"/>
        <v>1</v>
      </c>
      <c r="AB27" s="438">
        <f t="shared" si="20"/>
        <v>1</v>
      </c>
      <c r="AC27" s="439">
        <f t="shared" si="21"/>
        <v>1</v>
      </c>
      <c r="AD27" s="436">
        <f t="shared" si="22"/>
        <v>1</v>
      </c>
      <c r="AE27" s="583">
        <f t="shared" si="23"/>
        <v>1</v>
      </c>
      <c r="AF27" s="462"/>
      <c r="AG27" s="427">
        <f t="shared" si="26"/>
        <v>7</v>
      </c>
      <c r="AI27" s="494" t="s">
        <v>187</v>
      </c>
      <c r="AJ27" s="403" t="e">
        <f t="shared" si="27"/>
        <v>#REF!</v>
      </c>
      <c r="AK27" s="407"/>
      <c r="AL27" s="578" t="str">
        <f t="shared" si="24"/>
        <v/>
      </c>
      <c r="AM27" s="578" t="str">
        <f t="shared" si="25"/>
        <v/>
      </c>
      <c r="AN27" s="578">
        <f t="shared" si="28"/>
        <v>0</v>
      </c>
      <c r="AO27" s="578" t="str">
        <f t="shared" si="29"/>
        <v/>
      </c>
      <c r="AP27" s="524"/>
      <c r="AQ27" s="524"/>
      <c r="AR27" s="584"/>
      <c r="AS27" s="584"/>
      <c r="AT27" s="524"/>
      <c r="AU27" s="524"/>
      <c r="AX27" s="462"/>
      <c r="AY27" s="462"/>
      <c r="AZ27" s="407"/>
      <c r="BA27" s="462"/>
      <c r="BB27" s="524"/>
      <c r="BC27" s="579"/>
      <c r="BD27" s="538" t="str">
        <f t="shared" si="15"/>
        <v/>
      </c>
      <c r="BE27" s="538" t="str">
        <f t="shared" si="16"/>
        <v/>
      </c>
      <c r="DL27" s="426"/>
      <c r="DM27" s="407"/>
      <c r="DN27" s="407"/>
      <c r="DO27" s="587"/>
      <c r="DP27" s="570"/>
      <c r="DQ27" s="570"/>
      <c r="DR27" s="570"/>
      <c r="DS27" s="570"/>
      <c r="DT27" s="585"/>
      <c r="DU27" s="585"/>
      <c r="DV27" s="570"/>
      <c r="DW27" s="570"/>
      <c r="DX27" s="570"/>
    </row>
    <row r="28" spans="2:130" ht="18.75" customHeight="1" x14ac:dyDescent="0.35">
      <c r="B28" s="547"/>
      <c r="C28" s="807">
        <v>9</v>
      </c>
      <c r="D28" s="588"/>
      <c r="E28" s="589"/>
      <c r="F28" s="590"/>
      <c r="G28" s="433"/>
      <c r="H28" s="580"/>
      <c r="I28" s="452"/>
      <c r="J28" s="394"/>
      <c r="K28" s="582"/>
      <c r="L28" s="399">
        <f t="shared" si="30"/>
        <v>0</v>
      </c>
      <c r="M28" s="1138"/>
      <c r="N28" s="1139"/>
      <c r="O28" s="1140"/>
      <c r="R28" s="548"/>
      <c r="Y28" s="437">
        <f t="shared" si="17"/>
        <v>1</v>
      </c>
      <c r="Z28" s="437">
        <f t="shared" si="18"/>
        <v>1</v>
      </c>
      <c r="AA28" s="437">
        <f t="shared" si="19"/>
        <v>1</v>
      </c>
      <c r="AB28" s="438">
        <f t="shared" si="20"/>
        <v>1</v>
      </c>
      <c r="AC28" s="439">
        <f t="shared" si="21"/>
        <v>1</v>
      </c>
      <c r="AD28" s="436">
        <f t="shared" si="22"/>
        <v>1</v>
      </c>
      <c r="AE28" s="583">
        <f t="shared" si="23"/>
        <v>1</v>
      </c>
      <c r="AF28" s="462"/>
      <c r="AG28" s="427">
        <f t="shared" si="26"/>
        <v>7</v>
      </c>
      <c r="AI28" s="494" t="s">
        <v>188</v>
      </c>
      <c r="AJ28" s="403" t="e">
        <f t="shared" si="27"/>
        <v>#REF!</v>
      </c>
      <c r="AK28" s="407"/>
      <c r="AL28" s="578" t="str">
        <f t="shared" si="24"/>
        <v/>
      </c>
      <c r="AM28" s="578" t="str">
        <f t="shared" si="25"/>
        <v/>
      </c>
      <c r="AN28" s="578">
        <f t="shared" si="28"/>
        <v>0</v>
      </c>
      <c r="AO28" s="578" t="str">
        <f t="shared" si="29"/>
        <v/>
      </c>
      <c r="AP28" s="524"/>
      <c r="AQ28" s="524"/>
      <c r="AR28" s="584"/>
      <c r="AS28" s="584"/>
      <c r="AT28" s="524"/>
      <c r="AU28" s="524"/>
      <c r="AV28" s="414" t="s">
        <v>192</v>
      </c>
      <c r="AX28" s="462"/>
      <c r="AY28" s="462"/>
      <c r="AZ28" s="407"/>
      <c r="BA28" s="462"/>
      <c r="BB28" s="524"/>
      <c r="BC28" s="579"/>
      <c r="BD28" s="538" t="str">
        <f t="shared" si="15"/>
        <v/>
      </c>
      <c r="BE28" s="538" t="str">
        <f t="shared" si="16"/>
        <v/>
      </c>
      <c r="DL28" s="426"/>
      <c r="DM28" s="407"/>
      <c r="DN28" s="407"/>
      <c r="DO28" s="587"/>
      <c r="DP28" s="570"/>
      <c r="DQ28" s="570"/>
      <c r="DR28" s="570"/>
      <c r="DS28" s="570"/>
      <c r="DT28" s="585"/>
      <c r="DU28" s="585"/>
      <c r="DV28" s="570"/>
      <c r="DW28" s="570"/>
      <c r="DX28" s="570"/>
    </row>
    <row r="29" spans="2:130" ht="18.75" customHeight="1" x14ac:dyDescent="0.35">
      <c r="B29" s="547"/>
      <c r="C29" s="807">
        <v>10</v>
      </c>
      <c r="D29" s="588"/>
      <c r="E29" s="589"/>
      <c r="F29" s="590"/>
      <c r="G29" s="433"/>
      <c r="H29" s="580"/>
      <c r="I29" s="452"/>
      <c r="J29" s="394"/>
      <c r="K29" s="582"/>
      <c r="L29" s="399">
        <f t="shared" si="30"/>
        <v>0</v>
      </c>
      <c r="M29" s="1138"/>
      <c r="N29" s="1139"/>
      <c r="O29" s="1140"/>
      <c r="R29" s="548"/>
      <c r="Y29" s="437">
        <f t="shared" si="17"/>
        <v>1</v>
      </c>
      <c r="Z29" s="437">
        <f t="shared" si="18"/>
        <v>1</v>
      </c>
      <c r="AA29" s="437">
        <f t="shared" si="19"/>
        <v>1</v>
      </c>
      <c r="AB29" s="438">
        <f t="shared" si="20"/>
        <v>1</v>
      </c>
      <c r="AC29" s="439">
        <f t="shared" si="21"/>
        <v>1</v>
      </c>
      <c r="AD29" s="255">
        <f t="shared" si="22"/>
        <v>1</v>
      </c>
      <c r="AE29" s="591">
        <f t="shared" si="23"/>
        <v>1</v>
      </c>
      <c r="AF29" s="462"/>
      <c r="AG29" s="427">
        <f t="shared" si="26"/>
        <v>7</v>
      </c>
      <c r="AI29" s="494" t="s">
        <v>189</v>
      </c>
      <c r="AJ29" s="403" t="e">
        <f t="shared" si="27"/>
        <v>#REF!</v>
      </c>
      <c r="AK29" s="407"/>
      <c r="AL29" s="578" t="str">
        <f t="shared" si="24"/>
        <v/>
      </c>
      <c r="AM29" s="578" t="str">
        <f t="shared" si="25"/>
        <v/>
      </c>
      <c r="AN29" s="578">
        <f t="shared" si="28"/>
        <v>0</v>
      </c>
      <c r="AO29" s="578" t="str">
        <f t="shared" si="29"/>
        <v/>
      </c>
      <c r="AP29" s="524"/>
      <c r="AQ29" s="524"/>
      <c r="AR29" s="584"/>
      <c r="AS29" s="584"/>
      <c r="AT29" s="524"/>
      <c r="AU29" s="524"/>
      <c r="AV29" s="427" t="s">
        <v>190</v>
      </c>
      <c r="AX29" s="462"/>
      <c r="AY29" s="462"/>
      <c r="AZ29" s="407"/>
      <c r="BA29" s="462"/>
      <c r="BB29" s="524"/>
      <c r="BC29" s="407"/>
      <c r="DM29" s="426"/>
      <c r="DN29" s="407"/>
      <c r="DO29" s="407"/>
      <c r="DP29" s="587"/>
      <c r="DQ29" s="570"/>
      <c r="DR29" s="570"/>
      <c r="DS29" s="570"/>
      <c r="DT29" s="570"/>
      <c r="DU29" s="585"/>
      <c r="DV29" s="585"/>
      <c r="DW29" s="570"/>
      <c r="DX29" s="570"/>
      <c r="DY29" s="570"/>
    </row>
    <row r="30" spans="2:130" s="741" customFormat="1" ht="17.25" x14ac:dyDescent="0.35">
      <c r="B30" s="746"/>
      <c r="C30" s="812"/>
      <c r="D30" s="738"/>
      <c r="E30" s="738"/>
      <c r="F30" s="738"/>
      <c r="G30" s="738"/>
      <c r="H30" s="738"/>
      <c r="I30" s="738"/>
      <c r="J30" s="738"/>
      <c r="K30" s="738"/>
      <c r="L30" s="738"/>
      <c r="M30" s="738"/>
      <c r="N30" s="738"/>
      <c r="O30" s="738"/>
      <c r="P30" s="738"/>
      <c r="Q30" s="738"/>
      <c r="R30" s="868"/>
      <c r="S30" s="862"/>
      <c r="T30" s="862"/>
      <c r="U30" s="862"/>
      <c r="AF30" s="738"/>
      <c r="AG30" s="738"/>
      <c r="AH30" s="738"/>
      <c r="AI30" s="738"/>
      <c r="AJ30" s="738"/>
      <c r="AK30" s="738"/>
      <c r="AL30" s="738"/>
      <c r="AM30" s="738"/>
      <c r="AN30" s="738"/>
      <c r="AO30" s="896"/>
      <c r="AP30" s="896"/>
      <c r="AQ30" s="896"/>
      <c r="AR30" s="784"/>
      <c r="AS30" s="784"/>
      <c r="AT30" s="896"/>
      <c r="AU30" s="896"/>
      <c r="AV30" s="741" t="s">
        <v>191</v>
      </c>
      <c r="AX30" s="905"/>
      <c r="AY30" s="905"/>
      <c r="AZ30" s="738"/>
      <c r="BA30" s="905"/>
      <c r="BB30" s="896"/>
      <c r="BC30" s="738"/>
      <c r="DM30" s="952"/>
      <c r="DN30" s="738"/>
      <c r="DO30" s="738"/>
      <c r="DP30" s="953"/>
      <c r="DQ30" s="910"/>
      <c r="DR30" s="910"/>
      <c r="DS30" s="910"/>
      <c r="DT30" s="910"/>
      <c r="DU30" s="954"/>
      <c r="DV30" s="954"/>
      <c r="DW30" s="910"/>
      <c r="DX30" s="910"/>
      <c r="DY30" s="910"/>
    </row>
    <row r="31" spans="2:130" s="741" customFormat="1" ht="17.25" x14ac:dyDescent="0.35">
      <c r="B31" s="746"/>
      <c r="C31" s="1131" t="s">
        <v>6</v>
      </c>
      <c r="D31" s="1132"/>
      <c r="E31" s="1132"/>
      <c r="F31" s="1132"/>
      <c r="G31" s="1132"/>
      <c r="H31" s="1132"/>
      <c r="I31" s="1132"/>
      <c r="J31" s="1190"/>
      <c r="K31" s="1233" t="s">
        <v>245</v>
      </c>
      <c r="L31" s="1234"/>
      <c r="M31" s="1234"/>
      <c r="N31" s="1234"/>
      <c r="O31" s="1234"/>
      <c r="P31" s="1234"/>
      <c r="Q31" s="955"/>
      <c r="R31" s="868"/>
      <c r="S31" s="862"/>
      <c r="T31" s="862"/>
      <c r="U31" s="862"/>
      <c r="Y31" s="1209" t="s">
        <v>76</v>
      </c>
      <c r="Z31" s="1210"/>
      <c r="AA31" s="1210"/>
      <c r="AB31" s="1210"/>
      <c r="AC31" s="1210"/>
      <c r="AD31" s="1211"/>
      <c r="AL31" s="738"/>
      <c r="AM31" s="738"/>
      <c r="AN31" s="738"/>
      <c r="AO31" s="784"/>
      <c r="AP31" s="784"/>
      <c r="AQ31" s="784"/>
      <c r="AR31" s="784"/>
      <c r="AS31" s="784"/>
      <c r="AT31" s="784"/>
      <c r="AU31" s="738"/>
      <c r="AV31" s="738"/>
      <c r="AW31" s="738"/>
      <c r="AX31" s="738"/>
      <c r="AY31" s="738"/>
      <c r="AZ31" s="738"/>
      <c r="BA31" s="738"/>
      <c r="BB31" s="738"/>
      <c r="BC31" s="812"/>
      <c r="DM31" s="952"/>
      <c r="DN31" s="738"/>
      <c r="DO31" s="738"/>
      <c r="DP31" s="953"/>
      <c r="DQ31" s="910"/>
      <c r="DR31" s="910"/>
      <c r="DS31" s="910"/>
      <c r="DT31" s="910"/>
      <c r="DU31" s="954"/>
      <c r="DV31" s="954"/>
      <c r="DW31" s="910"/>
      <c r="DX31" s="910"/>
      <c r="DY31" s="910"/>
    </row>
    <row r="32" spans="2:130" s="741" customFormat="1" ht="33.75" customHeight="1" x14ac:dyDescent="0.35">
      <c r="B32" s="746"/>
      <c r="C32" s="1111" t="s">
        <v>100</v>
      </c>
      <c r="D32" s="1109" t="s">
        <v>86</v>
      </c>
      <c r="E32" s="1109" t="s">
        <v>87</v>
      </c>
      <c r="F32" s="1126" t="s">
        <v>200</v>
      </c>
      <c r="G32" s="1126" t="s">
        <v>88</v>
      </c>
      <c r="H32" s="1109" t="s">
        <v>80</v>
      </c>
      <c r="I32" s="1109" t="s">
        <v>344</v>
      </c>
      <c r="J32" s="1240" t="s">
        <v>258</v>
      </c>
      <c r="K32" s="1198" t="s">
        <v>244</v>
      </c>
      <c r="L32" s="1239"/>
      <c r="M32" s="1198" t="s">
        <v>102</v>
      </c>
      <c r="N32" s="1199"/>
      <c r="O32" s="1199"/>
      <c r="P32" s="794"/>
      <c r="Q32" s="956"/>
      <c r="R32" s="868"/>
      <c r="S32" s="862"/>
      <c r="T32" s="862"/>
      <c r="U32" s="862"/>
      <c r="Y32" s="957" t="s">
        <v>74</v>
      </c>
      <c r="Z32" s="1226" t="s">
        <v>75</v>
      </c>
      <c r="AA32" s="1227"/>
      <c r="AB32" s="1227"/>
      <c r="AC32" s="1227"/>
      <c r="AD32" s="1228"/>
      <c r="AE32" s="947" t="s">
        <v>15</v>
      </c>
      <c r="AF32" s="1215" t="s">
        <v>103</v>
      </c>
      <c r="AG32" s="1216"/>
      <c r="AH32" s="1217"/>
      <c r="AL32" s="784"/>
      <c r="AM32" s="738"/>
      <c r="AN32" s="738"/>
      <c r="AO32" s="784"/>
      <c r="AP32" s="784"/>
      <c r="AQ32" s="784"/>
      <c r="AR32" s="784"/>
      <c r="AS32" s="784"/>
      <c r="AT32" s="784"/>
      <c r="AU32" s="738"/>
      <c r="AV32" s="738" t="s">
        <v>292</v>
      </c>
      <c r="AW32" s="738" t="s">
        <v>296</v>
      </c>
      <c r="AX32" s="738" t="s">
        <v>295</v>
      </c>
      <c r="BA32" s="738"/>
      <c r="BB32" s="738"/>
      <c r="BC32" s="958"/>
      <c r="BD32" s="1189"/>
      <c r="BE32" s="1189"/>
      <c r="BF32" s="1189"/>
      <c r="DM32" s="952"/>
      <c r="DN32" s="738"/>
      <c r="DO32" s="738"/>
      <c r="DP32" s="953"/>
      <c r="DQ32" s="910"/>
      <c r="DR32" s="910"/>
      <c r="DS32" s="910"/>
      <c r="DT32" s="910"/>
      <c r="DU32" s="954"/>
      <c r="DV32" s="954"/>
      <c r="DW32" s="910"/>
      <c r="DX32" s="910"/>
      <c r="DY32" s="910"/>
    </row>
    <row r="33" spans="2:129" s="741" customFormat="1" ht="33.75" customHeight="1" x14ac:dyDescent="0.35">
      <c r="B33" s="746"/>
      <c r="C33" s="1112"/>
      <c r="D33" s="1110"/>
      <c r="E33" s="1110"/>
      <c r="F33" s="1127"/>
      <c r="G33" s="1127"/>
      <c r="H33" s="1110"/>
      <c r="I33" s="1110"/>
      <c r="J33" s="1241"/>
      <c r="K33" s="959" t="s">
        <v>74</v>
      </c>
      <c r="L33" s="942" t="s">
        <v>75</v>
      </c>
      <c r="M33" s="786" t="s">
        <v>15</v>
      </c>
      <c r="N33" s="756" t="s">
        <v>345</v>
      </c>
      <c r="O33" s="1150" t="s">
        <v>90</v>
      </c>
      <c r="P33" s="1232"/>
      <c r="Q33" s="960"/>
      <c r="R33" s="868"/>
      <c r="S33" s="862"/>
      <c r="T33" s="862"/>
      <c r="U33" s="862"/>
      <c r="Y33" s="961">
        <f t="shared" ref="Y33:Y42" si="31">IF(J34="",1,2)</f>
        <v>1</v>
      </c>
      <c r="Z33" s="1229">
        <f t="shared" ref="Z33:Z42" si="32">IF(K34="",1,2)</f>
        <v>1</v>
      </c>
      <c r="AA33" s="1230"/>
      <c r="AB33" s="1230"/>
      <c r="AC33" s="1230"/>
      <c r="AD33" s="1231"/>
      <c r="AE33" s="962">
        <f t="shared" ref="AE33:AE42" si="33">IF(M34=$AV$5,2,1)</f>
        <v>1</v>
      </c>
      <c r="AF33" s="1218">
        <f t="shared" ref="AF33:AF42" si="34">IF(OR(N34=$AV$8,N34=$AV$9,N34=""),1,2)</f>
        <v>1</v>
      </c>
      <c r="AG33" s="1219"/>
      <c r="AH33" s="1220"/>
      <c r="AL33" s="921"/>
      <c r="AM33" s="921"/>
      <c r="AN33" s="921"/>
      <c r="AO33" s="926"/>
      <c r="AP33" s="926"/>
      <c r="AQ33" s="782"/>
      <c r="AR33" s="782"/>
      <c r="AS33" s="782"/>
      <c r="AT33" s="782"/>
      <c r="AU33" s="921"/>
      <c r="AV33" s="741" t="s">
        <v>293</v>
      </c>
      <c r="AW33" s="963">
        <v>0</v>
      </c>
      <c r="AX33" s="963">
        <v>19.350000000000001</v>
      </c>
      <c r="BA33" s="738"/>
      <c r="BB33" s="738"/>
      <c r="BC33" s="958"/>
      <c r="BD33" s="958"/>
      <c r="BE33" s="958"/>
      <c r="BF33" s="958"/>
      <c r="DM33" s="952"/>
      <c r="DN33" s="738"/>
      <c r="DO33" s="738"/>
      <c r="DP33" s="953"/>
      <c r="DQ33" s="910"/>
      <c r="DR33" s="910"/>
      <c r="DS33" s="910"/>
      <c r="DT33" s="910"/>
      <c r="DU33" s="954"/>
      <c r="DV33" s="954"/>
      <c r="DW33" s="910"/>
      <c r="DX33" s="910"/>
      <c r="DY33" s="910"/>
    </row>
    <row r="34" spans="2:129" ht="20.25" customHeight="1" x14ac:dyDescent="0.35">
      <c r="B34" s="547"/>
      <c r="C34" s="964">
        <v>1</v>
      </c>
      <c r="D34" s="595"/>
      <c r="E34" s="596"/>
      <c r="F34" s="597"/>
      <c r="G34" s="598"/>
      <c r="H34" s="600"/>
      <c r="I34" s="270" t="str">
        <f>IF(AND(Y45=1),"",IF($D$9="","Input Date Above",IF(H34="","Start Date Required",IF(H34&gt;=$Y$58,H34,IF(H34&lt;$Y$58,$Y$58)))))</f>
        <v/>
      </c>
      <c r="J34" s="452"/>
      <c r="K34" s="447"/>
      <c r="L34" s="601"/>
      <c r="M34" s="602"/>
      <c r="N34" s="603"/>
      <c r="O34" s="728"/>
      <c r="P34" s="730" t="str">
        <f t="shared" ref="P34:P43" si="35">IF(AA93=2,"",Y93)</f>
        <v xml:space="preserve">-                     </v>
      </c>
      <c r="Q34" s="733"/>
      <c r="R34" s="548"/>
      <c r="Y34" s="436">
        <f t="shared" si="31"/>
        <v>1</v>
      </c>
      <c r="Z34" s="1212">
        <f t="shared" si="32"/>
        <v>1</v>
      </c>
      <c r="AA34" s="1213"/>
      <c r="AB34" s="1213"/>
      <c r="AC34" s="1213"/>
      <c r="AD34" s="1214"/>
      <c r="AE34" s="438">
        <f t="shared" si="33"/>
        <v>1</v>
      </c>
      <c r="AF34" s="1206">
        <f t="shared" si="34"/>
        <v>1</v>
      </c>
      <c r="AG34" s="1207"/>
      <c r="AH34" s="1208"/>
      <c r="AL34" s="573"/>
      <c r="AM34" s="573"/>
      <c r="AN34" s="573"/>
      <c r="AO34" s="604"/>
      <c r="AP34" s="604"/>
      <c r="AQ34" s="501"/>
      <c r="AR34" s="501"/>
      <c r="AS34" s="501"/>
      <c r="AT34" s="501"/>
      <c r="AU34" s="573"/>
      <c r="AV34" s="403" t="s">
        <v>294</v>
      </c>
      <c r="AW34" s="594">
        <v>3.37</v>
      </c>
      <c r="AX34" s="594">
        <v>19.350000000000001</v>
      </c>
      <c r="BA34" s="407"/>
      <c r="BB34" s="407"/>
      <c r="BC34" s="605"/>
      <c r="BD34" s="592"/>
      <c r="BE34" s="592"/>
      <c r="BF34" s="592"/>
      <c r="DM34" s="426"/>
      <c r="DN34" s="407"/>
      <c r="DO34" s="407"/>
      <c r="DP34" s="587"/>
      <c r="DQ34" s="570"/>
      <c r="DR34" s="570"/>
      <c r="DS34" s="570"/>
      <c r="DT34" s="570"/>
      <c r="DU34" s="585"/>
      <c r="DV34" s="585"/>
      <c r="DW34" s="570"/>
      <c r="DX34" s="570"/>
      <c r="DY34" s="570"/>
    </row>
    <row r="35" spans="2:129" ht="20.25" customHeight="1" x14ac:dyDescent="0.35">
      <c r="B35" s="547"/>
      <c r="C35" s="796">
        <v>2</v>
      </c>
      <c r="D35" s="606"/>
      <c r="E35" s="607"/>
      <c r="F35" s="608"/>
      <c r="G35" s="609"/>
      <c r="H35" s="610"/>
      <c r="I35" s="270" t="str">
        <f t="shared" ref="I35:I43" si="36">IF(AND(Y46=1),"",IF($D$9="","Input Date Above",IF(H35="","Start Date Required",IF(H35&gt;=$Y$58,H35,IF(H35&lt;$Y$58,$Y$58)))))</f>
        <v/>
      </c>
      <c r="J35" s="452"/>
      <c r="K35" s="448"/>
      <c r="L35" s="601"/>
      <c r="M35" s="602"/>
      <c r="N35" s="603"/>
      <c r="O35" s="724"/>
      <c r="P35" s="731" t="str">
        <f t="shared" si="35"/>
        <v xml:space="preserve">-                     </v>
      </c>
      <c r="Q35" s="734"/>
      <c r="R35" s="548"/>
      <c r="Y35" s="436">
        <f t="shared" si="31"/>
        <v>1</v>
      </c>
      <c r="Z35" s="1212">
        <f t="shared" si="32"/>
        <v>1</v>
      </c>
      <c r="AA35" s="1213"/>
      <c r="AB35" s="1213"/>
      <c r="AC35" s="1213"/>
      <c r="AD35" s="1214"/>
      <c r="AE35" s="438">
        <f t="shared" si="33"/>
        <v>1</v>
      </c>
      <c r="AF35" s="1206">
        <f t="shared" si="34"/>
        <v>1</v>
      </c>
      <c r="AG35" s="1207"/>
      <c r="AH35" s="1208"/>
      <c r="AL35" s="525"/>
      <c r="AM35" s="407"/>
      <c r="AN35" s="574"/>
      <c r="AO35" s="574"/>
      <c r="AP35" s="574"/>
      <c r="AQ35" s="501"/>
      <c r="AR35" s="501"/>
      <c r="AS35" s="501"/>
      <c r="AT35" s="501"/>
      <c r="AU35" s="574"/>
      <c r="AY35" s="575"/>
      <c r="AZ35" s="575"/>
      <c r="BA35" s="407"/>
      <c r="BB35" s="407"/>
      <c r="BC35" s="612"/>
      <c r="BD35" s="613"/>
      <c r="BE35" s="613"/>
      <c r="BF35" s="613"/>
      <c r="DM35" s="426"/>
      <c r="DN35" s="407"/>
      <c r="DO35" s="407"/>
      <c r="DP35" s="587"/>
      <c r="DQ35" s="570"/>
      <c r="DR35" s="570"/>
      <c r="DS35" s="570"/>
      <c r="DT35" s="570"/>
      <c r="DU35" s="585"/>
      <c r="DV35" s="585"/>
      <c r="DW35" s="570"/>
      <c r="DX35" s="570"/>
      <c r="DY35" s="570"/>
    </row>
    <row r="36" spans="2:129" ht="20.25" customHeight="1" x14ac:dyDescent="0.35">
      <c r="B36" s="547"/>
      <c r="C36" s="796">
        <v>3</v>
      </c>
      <c r="D36" s="606"/>
      <c r="E36" s="607"/>
      <c r="F36" s="608"/>
      <c r="G36" s="609"/>
      <c r="H36" s="610"/>
      <c r="I36" s="270" t="str">
        <f t="shared" si="36"/>
        <v/>
      </c>
      <c r="J36" s="452"/>
      <c r="K36" s="448"/>
      <c r="L36" s="601"/>
      <c r="M36" s="602"/>
      <c r="N36" s="603"/>
      <c r="O36" s="729"/>
      <c r="P36" s="731" t="str">
        <f t="shared" si="35"/>
        <v xml:space="preserve">-                     </v>
      </c>
      <c r="Q36" s="734"/>
      <c r="R36" s="548"/>
      <c r="Y36" s="436">
        <f t="shared" si="31"/>
        <v>1</v>
      </c>
      <c r="Z36" s="1212">
        <f t="shared" si="32"/>
        <v>1</v>
      </c>
      <c r="AA36" s="1213"/>
      <c r="AB36" s="1213"/>
      <c r="AC36" s="1213"/>
      <c r="AD36" s="1214"/>
      <c r="AE36" s="438">
        <f t="shared" si="33"/>
        <v>1</v>
      </c>
      <c r="AF36" s="1206">
        <f t="shared" si="34"/>
        <v>1</v>
      </c>
      <c r="AG36" s="1207"/>
      <c r="AH36" s="1208"/>
      <c r="AL36" s="525"/>
      <c r="AM36" s="407"/>
      <c r="AN36" s="525"/>
      <c r="AO36" s="584"/>
      <c r="AP36" s="524"/>
      <c r="AQ36" s="501"/>
      <c r="AR36" s="501"/>
      <c r="AS36" s="501"/>
      <c r="AT36" s="501"/>
      <c r="AU36" s="524"/>
      <c r="AY36" s="525"/>
      <c r="AZ36" s="525"/>
      <c r="BA36" s="407"/>
      <c r="BB36" s="407"/>
      <c r="BC36" s="407"/>
      <c r="DM36" s="426"/>
      <c r="DN36" s="407"/>
      <c r="DO36" s="407"/>
      <c r="DP36" s="587"/>
      <c r="DQ36" s="570"/>
      <c r="DR36" s="570"/>
      <c r="DS36" s="570"/>
      <c r="DT36" s="570"/>
      <c r="DU36" s="585"/>
      <c r="DV36" s="585"/>
      <c r="DW36" s="570"/>
      <c r="DX36" s="570"/>
      <c r="DY36" s="570"/>
    </row>
    <row r="37" spans="2:129" ht="20.25" customHeight="1" x14ac:dyDescent="0.35">
      <c r="B37" s="547"/>
      <c r="C37" s="796">
        <v>4</v>
      </c>
      <c r="D37" s="606"/>
      <c r="E37" s="607"/>
      <c r="F37" s="608"/>
      <c r="G37" s="609"/>
      <c r="H37" s="610"/>
      <c r="I37" s="270" t="str">
        <f t="shared" si="36"/>
        <v/>
      </c>
      <c r="J37" s="452"/>
      <c r="K37" s="448"/>
      <c r="L37" s="601"/>
      <c r="M37" s="602"/>
      <c r="N37" s="603"/>
      <c r="O37" s="724"/>
      <c r="P37" s="731" t="str">
        <f t="shared" si="35"/>
        <v xml:space="preserve">-                     </v>
      </c>
      <c r="Q37" s="734"/>
      <c r="R37" s="548"/>
      <c r="Y37" s="436">
        <f t="shared" si="31"/>
        <v>1</v>
      </c>
      <c r="Z37" s="1212">
        <f t="shared" si="32"/>
        <v>1</v>
      </c>
      <c r="AA37" s="1213"/>
      <c r="AB37" s="1213"/>
      <c r="AC37" s="1213"/>
      <c r="AD37" s="1214"/>
      <c r="AE37" s="438">
        <f t="shared" si="33"/>
        <v>1</v>
      </c>
      <c r="AF37" s="1206">
        <f t="shared" si="34"/>
        <v>1</v>
      </c>
      <c r="AG37" s="1207"/>
      <c r="AH37" s="1208"/>
      <c r="AI37" s="427"/>
      <c r="AJ37" s="427"/>
      <c r="AK37" s="427"/>
      <c r="AL37" s="462"/>
      <c r="AM37" s="354"/>
      <c r="AN37" s="462"/>
      <c r="AO37" s="353"/>
      <c r="AP37" s="524"/>
      <c r="AQ37" s="614"/>
      <c r="AR37" s="614"/>
      <c r="AS37" s="614"/>
      <c r="AT37" s="614"/>
      <c r="AU37" s="462"/>
      <c r="AV37" s="615" t="s">
        <v>239</v>
      </c>
      <c r="AW37" s="503"/>
      <c r="AX37" s="616"/>
      <c r="AY37" s="426"/>
      <c r="AZ37" s="426"/>
      <c r="BA37" s="354"/>
      <c r="BB37" s="354"/>
      <c r="BC37" s="407"/>
      <c r="DM37" s="426"/>
      <c r="DN37" s="407"/>
      <c r="DO37" s="407"/>
      <c r="DP37" s="587"/>
      <c r="DQ37" s="570"/>
      <c r="DR37" s="570"/>
      <c r="DS37" s="570"/>
      <c r="DT37" s="570"/>
      <c r="DU37" s="585"/>
      <c r="DV37" s="585"/>
      <c r="DW37" s="570"/>
      <c r="DX37" s="570"/>
      <c r="DY37" s="570"/>
    </row>
    <row r="38" spans="2:129" ht="20.25" customHeight="1" x14ac:dyDescent="0.35">
      <c r="B38" s="547"/>
      <c r="C38" s="796">
        <v>5</v>
      </c>
      <c r="D38" s="606"/>
      <c r="E38" s="607"/>
      <c r="F38" s="608"/>
      <c r="G38" s="609"/>
      <c r="H38" s="610"/>
      <c r="I38" s="270" t="str">
        <f t="shared" si="36"/>
        <v/>
      </c>
      <c r="J38" s="452"/>
      <c r="K38" s="448"/>
      <c r="L38" s="601"/>
      <c r="M38" s="602"/>
      <c r="N38" s="603"/>
      <c r="O38" s="724"/>
      <c r="P38" s="731" t="str">
        <f t="shared" si="35"/>
        <v xml:space="preserve">-                     </v>
      </c>
      <c r="Q38" s="734"/>
      <c r="R38" s="548"/>
      <c r="Y38" s="436">
        <f t="shared" si="31"/>
        <v>1</v>
      </c>
      <c r="Z38" s="1212">
        <f t="shared" si="32"/>
        <v>1</v>
      </c>
      <c r="AA38" s="1213"/>
      <c r="AB38" s="1213"/>
      <c r="AC38" s="1213"/>
      <c r="AD38" s="1214"/>
      <c r="AE38" s="438">
        <f t="shared" si="33"/>
        <v>1</v>
      </c>
      <c r="AF38" s="1206">
        <f t="shared" si="34"/>
        <v>1</v>
      </c>
      <c r="AG38" s="1207"/>
      <c r="AH38" s="1208"/>
      <c r="AL38" s="462"/>
      <c r="AM38" s="407"/>
      <c r="AN38" s="585"/>
      <c r="AO38" s="407"/>
      <c r="AP38" s="617"/>
      <c r="AU38" s="617"/>
      <c r="AV38" s="579" t="s">
        <v>216</v>
      </c>
      <c r="AW38" s="618"/>
      <c r="AX38" s="619"/>
      <c r="AY38" s="428"/>
      <c r="AZ38" s="428"/>
      <c r="BA38" s="407"/>
      <c r="BB38" s="407"/>
      <c r="BC38" s="407"/>
      <c r="DM38" s="426"/>
      <c r="DN38" s="407"/>
      <c r="DO38" s="407"/>
      <c r="DP38" s="587"/>
      <c r="DQ38" s="570"/>
      <c r="DR38" s="570"/>
      <c r="DS38" s="570"/>
      <c r="DT38" s="570"/>
      <c r="DU38" s="585"/>
      <c r="DV38" s="585"/>
      <c r="DW38" s="570"/>
      <c r="DX38" s="570"/>
      <c r="DY38" s="570"/>
    </row>
    <row r="39" spans="2:129" ht="20.25" customHeight="1" thickBot="1" x14ac:dyDescent="0.4">
      <c r="B39" s="547"/>
      <c r="C39" s="796">
        <v>6</v>
      </c>
      <c r="D39" s="606"/>
      <c r="E39" s="607"/>
      <c r="F39" s="608"/>
      <c r="G39" s="609"/>
      <c r="H39" s="610"/>
      <c r="I39" s="270" t="str">
        <f t="shared" si="36"/>
        <v/>
      </c>
      <c r="J39" s="452"/>
      <c r="K39" s="448"/>
      <c r="L39" s="601"/>
      <c r="M39" s="602"/>
      <c r="N39" s="603"/>
      <c r="O39" s="724"/>
      <c r="P39" s="731" t="str">
        <f t="shared" si="35"/>
        <v xml:space="preserve">-                     </v>
      </c>
      <c r="Q39" s="734"/>
      <c r="R39" s="548"/>
      <c r="Y39" s="436">
        <f t="shared" si="31"/>
        <v>1</v>
      </c>
      <c r="Z39" s="1212">
        <f t="shared" si="32"/>
        <v>1</v>
      </c>
      <c r="AA39" s="1213"/>
      <c r="AB39" s="1213"/>
      <c r="AC39" s="1213"/>
      <c r="AD39" s="1214"/>
      <c r="AE39" s="438">
        <f t="shared" si="33"/>
        <v>1</v>
      </c>
      <c r="AF39" s="1206">
        <f t="shared" si="34"/>
        <v>1</v>
      </c>
      <c r="AG39" s="1207"/>
      <c r="AH39" s="1208"/>
      <c r="AL39" s="462"/>
      <c r="AM39" s="407"/>
      <c r="AN39" s="585"/>
      <c r="AO39" s="407"/>
      <c r="AP39" s="617"/>
      <c r="AU39" s="617"/>
      <c r="AV39" s="579" t="s">
        <v>217</v>
      </c>
      <c r="AW39" s="618"/>
      <c r="AX39" s="619"/>
      <c r="AY39" s="428"/>
      <c r="AZ39" s="428"/>
      <c r="BA39" s="407"/>
      <c r="BB39" s="407"/>
      <c r="BC39" s="501"/>
      <c r="BD39" s="501"/>
      <c r="BE39" s="501"/>
      <c r="DM39" s="426"/>
      <c r="DN39" s="407"/>
      <c r="DO39" s="407"/>
      <c r="DP39" s="587"/>
      <c r="DQ39" s="570"/>
      <c r="DR39" s="570"/>
      <c r="DS39" s="570"/>
      <c r="DT39" s="570"/>
      <c r="DU39" s="585"/>
      <c r="DV39" s="585"/>
      <c r="DW39" s="570"/>
      <c r="DX39" s="570"/>
      <c r="DY39" s="570"/>
    </row>
    <row r="40" spans="2:129" ht="20.25" customHeight="1" thickBot="1" x14ac:dyDescent="0.4">
      <c r="B40" s="547"/>
      <c r="C40" s="796">
        <v>7</v>
      </c>
      <c r="D40" s="606"/>
      <c r="E40" s="607"/>
      <c r="F40" s="608"/>
      <c r="G40" s="609"/>
      <c r="H40" s="610"/>
      <c r="I40" s="270" t="str">
        <f t="shared" si="36"/>
        <v/>
      </c>
      <c r="J40" s="452"/>
      <c r="K40" s="448"/>
      <c r="L40" s="601"/>
      <c r="M40" s="602"/>
      <c r="N40" s="603"/>
      <c r="O40" s="724"/>
      <c r="P40" s="731" t="str">
        <f t="shared" si="35"/>
        <v xml:space="preserve">-                     </v>
      </c>
      <c r="Q40" s="734"/>
      <c r="R40" s="548"/>
      <c r="Y40" s="436">
        <f t="shared" si="31"/>
        <v>1</v>
      </c>
      <c r="Z40" s="1212">
        <f t="shared" si="32"/>
        <v>1</v>
      </c>
      <c r="AA40" s="1213"/>
      <c r="AB40" s="1213"/>
      <c r="AC40" s="1213"/>
      <c r="AD40" s="1214"/>
      <c r="AE40" s="438">
        <f t="shared" si="33"/>
        <v>1</v>
      </c>
      <c r="AF40" s="1206">
        <f t="shared" si="34"/>
        <v>1</v>
      </c>
      <c r="AG40" s="1207"/>
      <c r="AH40" s="1208"/>
      <c r="AL40" s="462"/>
      <c r="AM40" s="407"/>
      <c r="AN40" s="585"/>
      <c r="AO40" s="407"/>
      <c r="AP40" s="617"/>
      <c r="AU40" s="617"/>
      <c r="AV40" s="579"/>
      <c r="AW40" s="618"/>
      <c r="AX40" s="619"/>
      <c r="AY40" s="428"/>
      <c r="AZ40" s="428"/>
      <c r="BA40" s="407"/>
      <c r="BB40" s="407"/>
      <c r="BC40" s="476" t="s">
        <v>272</v>
      </c>
      <c r="BD40" s="499">
        <v>18</v>
      </c>
      <c r="DL40" s="426"/>
      <c r="DM40" s="407"/>
      <c r="DN40" s="407"/>
      <c r="DO40" s="587"/>
      <c r="DP40" s="570"/>
      <c r="DQ40" s="570"/>
      <c r="DR40" s="570"/>
      <c r="DS40" s="570"/>
      <c r="DT40" s="585"/>
      <c r="DU40" s="585"/>
      <c r="DV40" s="570"/>
      <c r="DW40" s="570"/>
      <c r="DX40" s="570"/>
    </row>
    <row r="41" spans="2:129" ht="20.25" customHeight="1" thickBot="1" x14ac:dyDescent="0.4">
      <c r="B41" s="547"/>
      <c r="C41" s="796">
        <v>8</v>
      </c>
      <c r="D41" s="606"/>
      <c r="E41" s="607"/>
      <c r="F41" s="608"/>
      <c r="G41" s="609"/>
      <c r="H41" s="610"/>
      <c r="I41" s="270" t="str">
        <f t="shared" si="36"/>
        <v/>
      </c>
      <c r="J41" s="452"/>
      <c r="K41" s="448"/>
      <c r="L41" s="601"/>
      <c r="M41" s="602"/>
      <c r="N41" s="603"/>
      <c r="O41" s="724"/>
      <c r="P41" s="731" t="str">
        <f t="shared" si="35"/>
        <v xml:space="preserve">-                     </v>
      </c>
      <c r="Q41" s="734"/>
      <c r="R41" s="548"/>
      <c r="Y41" s="436">
        <f t="shared" si="31"/>
        <v>1</v>
      </c>
      <c r="Z41" s="1212">
        <f t="shared" si="32"/>
        <v>1</v>
      </c>
      <c r="AA41" s="1213"/>
      <c r="AB41" s="1213"/>
      <c r="AC41" s="1213"/>
      <c r="AD41" s="1214"/>
      <c r="AE41" s="438">
        <f t="shared" si="33"/>
        <v>1</v>
      </c>
      <c r="AF41" s="1206">
        <f t="shared" si="34"/>
        <v>1</v>
      </c>
      <c r="AG41" s="1207"/>
      <c r="AH41" s="1208"/>
      <c r="AL41" s="462"/>
      <c r="AM41" s="407"/>
      <c r="AN41" s="585"/>
      <c r="AO41" s="407"/>
      <c r="AP41" s="617"/>
      <c r="AU41" s="617"/>
      <c r="AV41" s="407"/>
      <c r="AW41" s="407"/>
      <c r="AX41" s="428"/>
      <c r="AY41" s="428"/>
      <c r="AZ41" s="428"/>
      <c r="BA41" s="407"/>
      <c r="BB41" s="407"/>
      <c r="BC41" s="477" t="s">
        <v>274</v>
      </c>
      <c r="BD41" s="499">
        <v>22.5</v>
      </c>
      <c r="DL41" s="426"/>
      <c r="DM41" s="407"/>
      <c r="DN41" s="407"/>
      <c r="DO41" s="587"/>
      <c r="DP41" s="570"/>
      <c r="DQ41" s="570"/>
      <c r="DR41" s="570"/>
      <c r="DS41" s="570"/>
      <c r="DT41" s="585"/>
      <c r="DU41" s="585"/>
      <c r="DV41" s="570"/>
      <c r="DW41" s="570"/>
      <c r="DX41" s="570"/>
    </row>
    <row r="42" spans="2:129" ht="20.25" customHeight="1" x14ac:dyDescent="0.35">
      <c r="B42" s="547"/>
      <c r="C42" s="796">
        <v>9</v>
      </c>
      <c r="D42" s="606"/>
      <c r="E42" s="607"/>
      <c r="F42" s="608"/>
      <c r="G42" s="609"/>
      <c r="H42" s="610"/>
      <c r="I42" s="270" t="str">
        <f t="shared" si="36"/>
        <v/>
      </c>
      <c r="J42" s="452"/>
      <c r="K42" s="620"/>
      <c r="L42" s="601"/>
      <c r="M42" s="602"/>
      <c r="N42" s="603"/>
      <c r="O42" s="724"/>
      <c r="P42" s="731" t="str">
        <f t="shared" si="35"/>
        <v xml:space="preserve">-                     </v>
      </c>
      <c r="Q42" s="734"/>
      <c r="R42" s="548"/>
      <c r="Y42" s="436">
        <f t="shared" si="31"/>
        <v>1</v>
      </c>
      <c r="Z42" s="1212">
        <f t="shared" si="32"/>
        <v>1</v>
      </c>
      <c r="AA42" s="1213"/>
      <c r="AB42" s="1213"/>
      <c r="AC42" s="1213"/>
      <c r="AD42" s="1214"/>
      <c r="AE42" s="438">
        <f t="shared" si="33"/>
        <v>1</v>
      </c>
      <c r="AF42" s="1206">
        <f t="shared" si="34"/>
        <v>1</v>
      </c>
      <c r="AG42" s="1207"/>
      <c r="AH42" s="1208"/>
      <c r="AL42" s="462"/>
      <c r="AM42" s="407"/>
      <c r="AN42" s="585"/>
      <c r="AO42" s="407"/>
      <c r="AP42" s="617"/>
      <c r="AU42" s="617"/>
      <c r="AV42" s="407"/>
      <c r="AW42" s="407"/>
      <c r="AX42" s="428"/>
      <c r="AY42" s="428"/>
      <c r="AZ42" s="428"/>
      <c r="BA42" s="407"/>
      <c r="BB42" s="407"/>
      <c r="BC42" s="477" t="s">
        <v>275</v>
      </c>
      <c r="BD42" s="499">
        <v>27</v>
      </c>
      <c r="DL42" s="426"/>
      <c r="DM42" s="407"/>
      <c r="DN42" s="407"/>
      <c r="DO42" s="587"/>
      <c r="DP42" s="570"/>
      <c r="DQ42" s="570"/>
      <c r="DR42" s="570"/>
      <c r="DS42" s="570"/>
      <c r="DT42" s="585"/>
      <c r="DU42" s="585"/>
      <c r="DV42" s="570"/>
      <c r="DW42" s="570"/>
      <c r="DX42" s="570"/>
    </row>
    <row r="43" spans="2:129" ht="20.25" customHeight="1" x14ac:dyDescent="0.35">
      <c r="B43" s="547"/>
      <c r="C43" s="796">
        <v>10</v>
      </c>
      <c r="D43" s="606"/>
      <c r="E43" s="607"/>
      <c r="F43" s="608"/>
      <c r="G43" s="609"/>
      <c r="H43" s="610"/>
      <c r="I43" s="270" t="str">
        <f t="shared" si="36"/>
        <v/>
      </c>
      <c r="J43" s="452"/>
      <c r="K43" s="448"/>
      <c r="L43" s="447"/>
      <c r="M43" s="454"/>
      <c r="N43" s="603"/>
      <c r="O43" s="724"/>
      <c r="P43" s="732" t="str">
        <f t="shared" si="35"/>
        <v xml:space="preserve">-                     </v>
      </c>
      <c r="Q43" s="734"/>
      <c r="R43" s="548"/>
      <c r="Y43" s="404"/>
      <c r="Z43" s="404"/>
      <c r="AL43" s="462"/>
      <c r="AM43" s="407"/>
      <c r="AN43" s="585"/>
      <c r="AO43" s="407"/>
      <c r="AP43" s="617"/>
      <c r="AU43" s="617"/>
      <c r="AV43" s="407"/>
      <c r="AW43" s="407"/>
      <c r="AX43" s="428"/>
      <c r="AY43" s="428"/>
      <c r="AZ43" s="428"/>
      <c r="BA43" s="407"/>
      <c r="BB43" s="407"/>
      <c r="BC43" s="622" t="s">
        <v>129</v>
      </c>
      <c r="BD43" s="499">
        <v>1.5</v>
      </c>
      <c r="BE43" s="565">
        <v>12</v>
      </c>
      <c r="DL43" s="426"/>
      <c r="DM43" s="407"/>
      <c r="DN43" s="407"/>
      <c r="DO43" s="587"/>
      <c r="DP43" s="570"/>
      <c r="DQ43" s="570"/>
      <c r="DR43" s="570"/>
      <c r="DS43" s="570"/>
      <c r="DT43" s="585"/>
      <c r="DU43" s="585"/>
      <c r="DV43" s="570"/>
      <c r="DW43" s="570"/>
      <c r="DX43" s="570"/>
    </row>
    <row r="44" spans="2:129" s="741" customFormat="1" ht="17.25" x14ac:dyDescent="0.35">
      <c r="B44" s="746"/>
      <c r="C44" s="812"/>
      <c r="D44" s="738"/>
      <c r="E44" s="738"/>
      <c r="F44" s="738"/>
      <c r="G44" s="738"/>
      <c r="H44" s="738"/>
      <c r="I44" s="738"/>
      <c r="J44" s="738"/>
      <c r="K44" s="738"/>
      <c r="L44" s="738"/>
      <c r="M44" s="738"/>
      <c r="N44" s="738"/>
      <c r="O44" s="738"/>
      <c r="P44" s="738"/>
      <c r="Q44" s="738"/>
      <c r="R44" s="868"/>
      <c r="S44" s="862"/>
      <c r="T44" s="862"/>
      <c r="U44" s="862"/>
      <c r="Y44" s="862"/>
      <c r="Z44" s="862"/>
      <c r="AL44" s="905"/>
      <c r="AM44" s="738"/>
      <c r="AN44" s="954"/>
      <c r="AO44" s="738"/>
      <c r="AP44" s="965"/>
      <c r="AQ44" s="965"/>
      <c r="AR44" s="965"/>
      <c r="AS44" s="965"/>
      <c r="AT44" s="965"/>
      <c r="AU44" s="965"/>
      <c r="AV44" s="738"/>
      <c r="AW44" s="738"/>
      <c r="AX44" s="966"/>
      <c r="AY44" s="966"/>
      <c r="AZ44" s="966"/>
      <c r="BA44" s="738"/>
      <c r="BB44" s="738"/>
      <c r="BC44" s="782" t="s">
        <v>270</v>
      </c>
      <c r="BD44" s="902">
        <v>0.80800000000000005</v>
      </c>
      <c r="DL44" s="952"/>
      <c r="DM44" s="738"/>
      <c r="DN44" s="738"/>
      <c r="DO44" s="953"/>
      <c r="DP44" s="910"/>
      <c r="DQ44" s="910"/>
      <c r="DR44" s="910"/>
      <c r="DS44" s="910"/>
      <c r="DT44" s="954"/>
      <c r="DU44" s="954"/>
      <c r="DV44" s="910"/>
      <c r="DW44" s="910"/>
      <c r="DX44" s="910"/>
    </row>
    <row r="45" spans="2:129" s="741" customFormat="1" ht="17.25" x14ac:dyDescent="0.35">
      <c r="B45" s="746"/>
      <c r="C45" s="1191"/>
      <c r="D45" s="1192"/>
      <c r="E45" s="1192"/>
      <c r="F45" s="1192"/>
      <c r="G45" s="1192"/>
      <c r="H45" s="1192"/>
      <c r="I45" s="1192"/>
      <c r="J45" s="1192"/>
      <c r="K45" s="1193"/>
      <c r="L45" s="767"/>
      <c r="M45" s="738"/>
      <c r="N45" s="738"/>
      <c r="O45" s="738"/>
      <c r="P45" s="738"/>
      <c r="Q45" s="738"/>
      <c r="R45" s="868"/>
      <c r="S45" s="862"/>
      <c r="T45" s="862"/>
      <c r="U45" s="862"/>
      <c r="Y45" s="741">
        <f>IF(F20="",1,2)</f>
        <v>1</v>
      </c>
      <c r="Z45" s="862"/>
      <c r="AL45" s="905"/>
      <c r="AM45" s="738"/>
      <c r="AN45" s="954"/>
      <c r="AO45" s="738"/>
      <c r="AP45" s="965"/>
      <c r="AQ45" s="965"/>
      <c r="AR45" s="965"/>
      <c r="AS45" s="965"/>
      <c r="AT45" s="965"/>
      <c r="AU45" s="965"/>
      <c r="AV45" s="738"/>
      <c r="AW45" s="738"/>
      <c r="AX45" s="966"/>
      <c r="AY45" s="966"/>
      <c r="AZ45" s="966"/>
      <c r="BA45" s="738"/>
      <c r="BB45" s="738"/>
      <c r="BC45" s="782" t="s">
        <v>286</v>
      </c>
      <c r="BD45" s="967">
        <v>0</v>
      </c>
      <c r="DL45" s="952"/>
      <c r="DM45" s="738"/>
      <c r="DN45" s="738"/>
      <c r="DO45" s="953"/>
      <c r="DP45" s="910"/>
      <c r="DQ45" s="910"/>
      <c r="DR45" s="910"/>
      <c r="DS45" s="910"/>
      <c r="DT45" s="954"/>
      <c r="DU45" s="954"/>
      <c r="DV45" s="910"/>
      <c r="DW45" s="910"/>
      <c r="DX45" s="910"/>
    </row>
    <row r="46" spans="2:129" s="741" customFormat="1" ht="17.25" x14ac:dyDescent="0.35">
      <c r="B46" s="746"/>
      <c r="C46" s="1111" t="s">
        <v>100</v>
      </c>
      <c r="D46" s="1200" t="s">
        <v>99</v>
      </c>
      <c r="E46" s="1201"/>
      <c r="F46" s="1201"/>
      <c r="G46" s="1201"/>
      <c r="H46" s="1201"/>
      <c r="I46" s="1201"/>
      <c r="J46" s="1201"/>
      <c r="K46" s="1202"/>
      <c r="L46" s="968" t="s">
        <v>79</v>
      </c>
      <c r="M46" s="969"/>
      <c r="N46" s="969"/>
      <c r="O46" s="969"/>
      <c r="P46" s="969"/>
      <c r="Q46" s="738"/>
      <c r="R46" s="868"/>
      <c r="S46" s="862"/>
      <c r="T46" s="862"/>
      <c r="U46" s="862"/>
      <c r="Y46" s="741">
        <f t="shared" ref="Y46:Y54" si="37">IF(F21="",1,2)</f>
        <v>1</v>
      </c>
      <c r="Z46" s="862"/>
      <c r="AL46" s="905"/>
      <c r="AM46" s="738"/>
      <c r="AN46" s="954"/>
      <c r="AO46" s="738"/>
      <c r="AP46" s="965"/>
      <c r="AQ46" s="965"/>
      <c r="AR46" s="965"/>
      <c r="AS46" s="965"/>
      <c r="AT46" s="965"/>
      <c r="AU46" s="965"/>
      <c r="AV46" s="738"/>
      <c r="AW46" s="738"/>
      <c r="AX46" s="966"/>
      <c r="AY46" s="966"/>
      <c r="AZ46" s="966"/>
      <c r="BA46" s="738"/>
      <c r="BB46" s="738"/>
      <c r="BC46" s="782"/>
      <c r="BD46" s="782"/>
      <c r="BE46" s="782"/>
      <c r="DM46" s="952"/>
      <c r="DN46" s="738"/>
      <c r="DO46" s="738"/>
      <c r="DP46" s="953"/>
      <c r="DQ46" s="910"/>
      <c r="DR46" s="910"/>
      <c r="DS46" s="910"/>
      <c r="DT46" s="910"/>
      <c r="DU46" s="954"/>
      <c r="DV46" s="954"/>
      <c r="DW46" s="910"/>
      <c r="DX46" s="910"/>
      <c r="DY46" s="910"/>
    </row>
    <row r="47" spans="2:129" s="741" customFormat="1" ht="55.5" customHeight="1" x14ac:dyDescent="0.35">
      <c r="B47" s="746"/>
      <c r="C47" s="1112"/>
      <c r="D47" s="756" t="s">
        <v>92</v>
      </c>
      <c r="E47" s="832" t="s">
        <v>93</v>
      </c>
      <c r="F47" s="833" t="s">
        <v>94</v>
      </c>
      <c r="G47" s="833" t="s">
        <v>91</v>
      </c>
      <c r="H47" s="833" t="s">
        <v>346</v>
      </c>
      <c r="I47" s="834" t="s">
        <v>96</v>
      </c>
      <c r="J47" s="834" t="s">
        <v>97</v>
      </c>
      <c r="K47" s="833" t="s">
        <v>98</v>
      </c>
      <c r="L47" s="1149" t="s">
        <v>352</v>
      </c>
      <c r="M47" s="1148"/>
      <c r="N47" s="1148"/>
      <c r="O47" s="1148"/>
      <c r="P47" s="1148"/>
      <c r="Q47" s="738"/>
      <c r="R47" s="868"/>
      <c r="S47" s="862"/>
      <c r="T47" s="862"/>
      <c r="U47" s="862"/>
      <c r="Y47" s="741">
        <f t="shared" si="37"/>
        <v>1</v>
      </c>
      <c r="Z47" s="862"/>
      <c r="AL47" s="738"/>
      <c r="AM47" s="738"/>
      <c r="AN47" s="738"/>
      <c r="AO47" s="738"/>
      <c r="AP47" s="738"/>
      <c r="AQ47" s="738"/>
      <c r="AR47" s="738"/>
      <c r="AS47" s="738"/>
      <c r="AT47" s="738"/>
      <c r="AU47" s="738"/>
      <c r="AV47" s="738"/>
      <c r="AW47" s="738"/>
      <c r="AX47" s="738"/>
      <c r="AY47" s="738"/>
      <c r="AZ47" s="738"/>
      <c r="BA47" s="738"/>
      <c r="BB47" s="738"/>
      <c r="BC47" s="738"/>
      <c r="BD47" s="738"/>
      <c r="BE47" s="784"/>
      <c r="DM47" s="952"/>
      <c r="DN47" s="738"/>
      <c r="DO47" s="738"/>
      <c r="DP47" s="953"/>
      <c r="DQ47" s="910"/>
      <c r="DR47" s="910"/>
      <c r="DS47" s="910"/>
      <c r="DT47" s="910"/>
      <c r="DU47" s="954"/>
      <c r="DV47" s="954"/>
      <c r="DW47" s="910"/>
      <c r="DX47" s="910"/>
      <c r="DY47" s="910"/>
    </row>
    <row r="48" spans="2:129" ht="19.5" customHeight="1" x14ac:dyDescent="0.35">
      <c r="B48" s="547"/>
      <c r="C48" s="796">
        <v>1</v>
      </c>
      <c r="D48" s="602"/>
      <c r="E48" s="602"/>
      <c r="F48" s="602"/>
      <c r="G48" s="602"/>
      <c r="H48" s="602"/>
      <c r="I48" s="602"/>
      <c r="J48" s="602"/>
      <c r="K48" s="624"/>
      <c r="L48" s="1146" t="s">
        <v>361</v>
      </c>
      <c r="M48" s="1147"/>
      <c r="N48" s="1147"/>
      <c r="O48" s="1147"/>
      <c r="P48" s="1147"/>
      <c r="Q48" s="1147"/>
      <c r="R48" s="548"/>
      <c r="Y48" s="403">
        <f t="shared" si="37"/>
        <v>1</v>
      </c>
      <c r="Z48" s="404"/>
      <c r="AN48" s="407"/>
      <c r="AO48" s="407"/>
      <c r="AP48" s="407"/>
      <c r="AQ48" s="407"/>
      <c r="AR48" s="407"/>
      <c r="AS48" s="407"/>
      <c r="AT48" s="407"/>
      <c r="AU48" s="407"/>
      <c r="AV48" s="407"/>
      <c r="AW48" s="407"/>
      <c r="AX48" s="407"/>
      <c r="AY48" s="407"/>
      <c r="AZ48" s="407"/>
      <c r="BA48" s="407"/>
      <c r="BB48" s="407"/>
      <c r="BC48" s="407"/>
      <c r="BD48" s="407"/>
      <c r="BE48" s="407"/>
      <c r="DM48" s="426"/>
      <c r="DN48" s="407"/>
      <c r="DO48" s="407"/>
      <c r="DP48" s="587"/>
      <c r="DQ48" s="570"/>
      <c r="DR48" s="570"/>
      <c r="DS48" s="570"/>
      <c r="DT48" s="570"/>
      <c r="DU48" s="585"/>
      <c r="DV48" s="585"/>
      <c r="DW48" s="570"/>
      <c r="DX48" s="570"/>
      <c r="DY48" s="570"/>
    </row>
    <row r="49" spans="2:145" ht="19.5" customHeight="1" x14ac:dyDescent="0.35">
      <c r="B49" s="547"/>
      <c r="C49" s="796">
        <v>2</v>
      </c>
      <c r="D49" s="602"/>
      <c r="E49" s="602"/>
      <c r="F49" s="602"/>
      <c r="G49" s="602"/>
      <c r="H49" s="602"/>
      <c r="I49" s="602"/>
      <c r="J49" s="602"/>
      <c r="K49" s="624"/>
      <c r="L49" s="1146"/>
      <c r="M49" s="1147"/>
      <c r="N49" s="1147"/>
      <c r="O49" s="1147"/>
      <c r="P49" s="1147"/>
      <c r="Q49" s="1147"/>
      <c r="R49" s="548"/>
      <c r="Y49" s="403">
        <f t="shared" si="37"/>
        <v>1</v>
      </c>
      <c r="Z49" s="404"/>
      <c r="AN49" s="571"/>
      <c r="AO49" s="571"/>
      <c r="AP49" s="571"/>
      <c r="AQ49" s="571"/>
      <c r="AR49" s="571"/>
      <c r="AS49" s="571"/>
      <c r="AT49" s="571"/>
      <c r="AU49" s="571"/>
      <c r="AV49" s="571"/>
      <c r="AW49" s="571"/>
      <c r="AX49" s="571"/>
      <c r="AY49" s="571"/>
      <c r="AZ49" s="571"/>
      <c r="BA49" s="571"/>
      <c r="BB49" s="407"/>
      <c r="BC49" s="407"/>
      <c r="BD49" s="407"/>
      <c r="BE49" s="407"/>
      <c r="DM49" s="426"/>
      <c r="DN49" s="407"/>
      <c r="DO49" s="407"/>
      <c r="DP49" s="587"/>
      <c r="DQ49" s="570"/>
      <c r="DR49" s="570"/>
      <c r="DS49" s="570"/>
      <c r="DT49" s="570"/>
      <c r="DU49" s="585"/>
      <c r="DV49" s="585"/>
      <c r="DW49" s="570"/>
      <c r="DX49" s="570"/>
      <c r="DY49" s="570"/>
    </row>
    <row r="50" spans="2:145" ht="19.5" customHeight="1" x14ac:dyDescent="0.35">
      <c r="B50" s="547"/>
      <c r="C50" s="796">
        <v>3</v>
      </c>
      <c r="D50" s="602"/>
      <c r="E50" s="602"/>
      <c r="F50" s="602"/>
      <c r="G50" s="602"/>
      <c r="H50" s="602"/>
      <c r="I50" s="602"/>
      <c r="J50" s="602"/>
      <c r="K50" s="624"/>
      <c r="L50" s="1242" t="s">
        <v>364</v>
      </c>
      <c r="M50" s="1243"/>
      <c r="N50" s="1243"/>
      <c r="O50" s="1243"/>
      <c r="P50" s="738"/>
      <c r="Q50" s="738"/>
      <c r="R50" s="548"/>
      <c r="Y50" s="403">
        <f t="shared" si="37"/>
        <v>1</v>
      </c>
      <c r="Z50" s="404"/>
      <c r="AN50" s="573"/>
      <c r="AO50" s="573"/>
      <c r="AP50" s="573"/>
      <c r="AQ50" s="573"/>
      <c r="AR50" s="573"/>
      <c r="AS50" s="573"/>
      <c r="AT50" s="573"/>
      <c r="AU50" s="573"/>
      <c r="AV50" s="573"/>
      <c r="AW50" s="573"/>
      <c r="AX50" s="573"/>
      <c r="AY50" s="573"/>
      <c r="AZ50" s="573"/>
      <c r="BA50" s="573"/>
      <c r="BB50" s="407"/>
      <c r="BC50" s="407"/>
      <c r="BD50" s="626"/>
      <c r="BE50" s="627"/>
      <c r="DM50" s="426"/>
      <c r="DN50" s="407"/>
      <c r="DO50" s="407"/>
      <c r="DP50" s="587"/>
      <c r="DQ50" s="570"/>
      <c r="DR50" s="570"/>
      <c r="DS50" s="570"/>
      <c r="DT50" s="570"/>
      <c r="DU50" s="585"/>
      <c r="DV50" s="585"/>
      <c r="DW50" s="570"/>
      <c r="DX50" s="570"/>
      <c r="DY50" s="570"/>
    </row>
    <row r="51" spans="2:145" ht="19.5" customHeight="1" x14ac:dyDescent="0.35">
      <c r="B51" s="547"/>
      <c r="C51" s="796">
        <v>4</v>
      </c>
      <c r="D51" s="602"/>
      <c r="E51" s="602"/>
      <c r="F51" s="602"/>
      <c r="G51" s="602"/>
      <c r="H51" s="602"/>
      <c r="I51" s="602"/>
      <c r="J51" s="602"/>
      <c r="K51" s="624"/>
      <c r="L51" s="970"/>
      <c r="M51" s="738"/>
      <c r="N51" s="738"/>
      <c r="O51" s="738"/>
      <c r="P51" s="738"/>
      <c r="Q51" s="738"/>
      <c r="R51" s="548"/>
      <c r="Y51" s="403">
        <f t="shared" si="37"/>
        <v>1</v>
      </c>
      <c r="Z51" s="404"/>
      <c r="AN51" s="575"/>
      <c r="AO51" s="407"/>
      <c r="AP51" s="407"/>
      <c r="AQ51" s="407"/>
      <c r="AR51" s="407"/>
      <c r="AS51" s="407"/>
      <c r="AT51" s="407"/>
      <c r="AU51" s="407"/>
      <c r="AV51" s="407"/>
      <c r="AW51" s="407"/>
      <c r="AX51" s="407"/>
      <c r="AY51" s="407"/>
      <c r="AZ51" s="407"/>
      <c r="BA51" s="407"/>
      <c r="BB51" s="407"/>
      <c r="BC51" s="407"/>
      <c r="BD51" s="626"/>
      <c r="BE51" s="627"/>
      <c r="DM51" s="426"/>
      <c r="DN51" s="407"/>
      <c r="DO51" s="407"/>
      <c r="DP51" s="587"/>
      <c r="DQ51" s="570"/>
      <c r="DR51" s="570"/>
      <c r="DS51" s="570"/>
      <c r="DT51" s="570"/>
      <c r="DU51" s="585"/>
      <c r="DV51" s="585"/>
      <c r="DW51" s="570"/>
      <c r="DX51" s="570"/>
      <c r="DY51" s="570"/>
    </row>
    <row r="52" spans="2:145" ht="19.5" customHeight="1" x14ac:dyDescent="0.35">
      <c r="B52" s="547"/>
      <c r="C52" s="796">
        <v>5</v>
      </c>
      <c r="D52" s="602"/>
      <c r="E52" s="602"/>
      <c r="F52" s="602"/>
      <c r="G52" s="602"/>
      <c r="H52" s="602"/>
      <c r="I52" s="602"/>
      <c r="J52" s="602"/>
      <c r="K52" s="624"/>
      <c r="L52" s="767"/>
      <c r="M52" s="738"/>
      <c r="N52" s="738"/>
      <c r="O52" s="738"/>
      <c r="P52" s="738"/>
      <c r="Q52" s="738"/>
      <c r="R52" s="548"/>
      <c r="Y52" s="403">
        <f t="shared" si="37"/>
        <v>1</v>
      </c>
      <c r="Z52" s="404"/>
      <c r="AN52" s="407"/>
      <c r="AO52" s="407"/>
      <c r="AP52" s="407"/>
      <c r="AQ52" s="407"/>
      <c r="AR52" s="407"/>
      <c r="AS52" s="407"/>
      <c r="AT52" s="407"/>
      <c r="AU52" s="407"/>
      <c r="AV52" s="407"/>
      <c r="AW52" s="407"/>
      <c r="AX52" s="407"/>
      <c r="AY52" s="407"/>
      <c r="AZ52" s="407"/>
      <c r="BA52" s="407"/>
      <c r="BB52" s="407"/>
      <c r="BC52" s="407"/>
      <c r="BD52" s="407"/>
      <c r="BE52" s="407"/>
      <c r="DM52" s="426"/>
      <c r="DN52" s="407"/>
      <c r="DO52" s="407"/>
      <c r="DP52" s="587"/>
      <c r="DQ52" s="570"/>
      <c r="DR52" s="570"/>
      <c r="DS52" s="570"/>
      <c r="DT52" s="570"/>
      <c r="DU52" s="585"/>
      <c r="DV52" s="585"/>
      <c r="DW52" s="570"/>
      <c r="DX52" s="570"/>
      <c r="DY52" s="570"/>
    </row>
    <row r="53" spans="2:145" ht="19.5" customHeight="1" x14ac:dyDescent="0.35">
      <c r="B53" s="547"/>
      <c r="C53" s="796">
        <v>6</v>
      </c>
      <c r="D53" s="602"/>
      <c r="E53" s="602"/>
      <c r="F53" s="602"/>
      <c r="G53" s="602"/>
      <c r="H53" s="602"/>
      <c r="I53" s="602"/>
      <c r="J53" s="602"/>
      <c r="K53" s="624"/>
      <c r="L53" s="1196"/>
      <c r="M53" s="1197"/>
      <c r="N53" s="1197"/>
      <c r="O53" s="1197"/>
      <c r="P53" s="1197"/>
      <c r="Q53" s="738"/>
      <c r="R53" s="548"/>
      <c r="Y53" s="403">
        <f t="shared" si="37"/>
        <v>1</v>
      </c>
      <c r="Z53" s="404"/>
      <c r="AN53" s="407"/>
      <c r="AO53" s="407"/>
      <c r="AP53" s="407"/>
      <c r="AQ53" s="407"/>
      <c r="AR53" s="407"/>
      <c r="AS53" s="407"/>
      <c r="AT53" s="407"/>
      <c r="AU53" s="407"/>
      <c r="AV53" s="407"/>
      <c r="AW53" s="407"/>
      <c r="AX53" s="407"/>
      <c r="AY53" s="407"/>
      <c r="AZ53" s="407"/>
      <c r="BA53" s="407"/>
      <c r="BB53" s="407"/>
      <c r="BC53" s="461"/>
      <c r="DM53" s="426"/>
      <c r="DN53" s="407"/>
      <c r="DO53" s="407"/>
      <c r="DP53" s="587"/>
      <c r="DQ53" s="570"/>
      <c r="DR53" s="570"/>
      <c r="DS53" s="570"/>
      <c r="DT53" s="570"/>
      <c r="DU53" s="585"/>
      <c r="DV53" s="585"/>
      <c r="DW53" s="570"/>
      <c r="DX53" s="570"/>
      <c r="DY53" s="570"/>
    </row>
    <row r="54" spans="2:145" ht="19.5" customHeight="1" x14ac:dyDescent="0.35">
      <c r="B54" s="547"/>
      <c r="C54" s="796">
        <v>7</v>
      </c>
      <c r="D54" s="602"/>
      <c r="E54" s="602"/>
      <c r="F54" s="602"/>
      <c r="G54" s="602"/>
      <c r="H54" s="602"/>
      <c r="I54" s="602"/>
      <c r="J54" s="602"/>
      <c r="K54" s="624"/>
      <c r="L54" s="741"/>
      <c r="M54" s="741"/>
      <c r="N54" s="741"/>
      <c r="O54" s="741"/>
      <c r="P54" s="741"/>
      <c r="Q54" s="738"/>
      <c r="R54" s="548"/>
      <c r="Y54" s="403">
        <f t="shared" si="37"/>
        <v>1</v>
      </c>
      <c r="Z54" s="404"/>
      <c r="AN54" s="407"/>
      <c r="AO54" s="407"/>
      <c r="AP54" s="407"/>
      <c r="AQ54" s="407"/>
      <c r="AR54" s="407"/>
      <c r="AS54" s="407"/>
      <c r="AT54" s="407"/>
      <c r="AU54" s="407"/>
      <c r="AV54" s="407"/>
      <c r="AW54" s="407"/>
      <c r="AX54" s="407"/>
      <c r="AY54" s="407"/>
      <c r="AZ54" s="407"/>
      <c r="BA54" s="407"/>
      <c r="BB54" s="407"/>
      <c r="BC54" s="407"/>
      <c r="DM54" s="426"/>
      <c r="DN54" s="407"/>
      <c r="DO54" s="407"/>
      <c r="DP54" s="587"/>
      <c r="DQ54" s="570"/>
      <c r="DR54" s="570"/>
      <c r="DS54" s="570"/>
      <c r="DT54" s="570"/>
      <c r="DU54" s="585"/>
      <c r="DV54" s="585"/>
      <c r="DW54" s="570"/>
      <c r="DX54" s="570"/>
      <c r="DY54" s="570"/>
    </row>
    <row r="55" spans="2:145" ht="19.5" customHeight="1" x14ac:dyDescent="0.35">
      <c r="B55" s="547"/>
      <c r="C55" s="796">
        <v>8</v>
      </c>
      <c r="D55" s="602"/>
      <c r="E55" s="602"/>
      <c r="F55" s="602"/>
      <c r="G55" s="602"/>
      <c r="H55" s="602"/>
      <c r="I55" s="602"/>
      <c r="J55" s="602"/>
      <c r="K55" s="624"/>
      <c r="L55" s="738"/>
      <c r="M55" s="738"/>
      <c r="N55" s="738"/>
      <c r="O55" s="738"/>
      <c r="P55" s="738"/>
      <c r="Q55" s="738"/>
      <c r="R55" s="548"/>
      <c r="Y55" s="404"/>
      <c r="Z55" s="404"/>
      <c r="AL55" s="407"/>
      <c r="AM55" s="407"/>
      <c r="AN55" s="407"/>
      <c r="AO55" s="407"/>
      <c r="AP55" s="407"/>
      <c r="AQ55" s="407"/>
      <c r="AR55" s="407"/>
      <c r="AS55" s="407"/>
      <c r="AT55" s="407"/>
      <c r="AU55" s="407"/>
      <c r="AV55" s="407"/>
      <c r="AW55" s="407"/>
      <c r="AX55" s="407"/>
      <c r="AY55" s="407"/>
      <c r="AZ55" s="407"/>
      <c r="BA55" s="407"/>
      <c r="BB55" s="407"/>
      <c r="BC55" s="407"/>
      <c r="DM55" s="426"/>
      <c r="DN55" s="407"/>
      <c r="DO55" s="407"/>
      <c r="DP55" s="587"/>
      <c r="DQ55" s="570"/>
      <c r="DR55" s="570"/>
      <c r="DS55" s="570"/>
      <c r="DT55" s="570"/>
      <c r="DU55" s="585"/>
      <c r="DV55" s="585"/>
      <c r="DW55" s="570"/>
      <c r="DX55" s="570"/>
      <c r="DY55" s="570"/>
    </row>
    <row r="56" spans="2:145" ht="19.5" customHeight="1" x14ac:dyDescent="0.35">
      <c r="B56" s="547"/>
      <c r="C56" s="796">
        <v>9</v>
      </c>
      <c r="D56" s="602"/>
      <c r="E56" s="602"/>
      <c r="F56" s="602"/>
      <c r="G56" s="602"/>
      <c r="H56" s="602"/>
      <c r="I56" s="602"/>
      <c r="J56" s="602"/>
      <c r="K56" s="624"/>
      <c r="L56" s="738"/>
      <c r="M56" s="738"/>
      <c r="N56" s="738"/>
      <c r="O56" s="738"/>
      <c r="P56" s="738"/>
      <c r="Q56" s="738"/>
      <c r="R56" s="548"/>
      <c r="Y56" s="404"/>
      <c r="Z56" s="404"/>
      <c r="AL56" s="407"/>
      <c r="AM56" s="407"/>
      <c r="AN56" s="407"/>
      <c r="AO56" s="407"/>
      <c r="AP56" s="407"/>
      <c r="AQ56" s="407"/>
      <c r="AR56" s="407"/>
      <c r="AS56" s="407"/>
      <c r="AT56" s="407"/>
      <c r="AU56" s="407"/>
      <c r="AV56" s="407"/>
      <c r="AW56" s="407"/>
      <c r="AX56" s="407"/>
      <c r="AY56" s="407"/>
      <c r="AZ56" s="407"/>
      <c r="BA56" s="407"/>
      <c r="BB56" s="407"/>
      <c r="BC56" s="407"/>
      <c r="DM56" s="426"/>
      <c r="DN56" s="407"/>
      <c r="DO56" s="407"/>
      <c r="DP56" s="587"/>
      <c r="DQ56" s="570"/>
      <c r="DR56" s="570"/>
      <c r="DS56" s="570"/>
      <c r="DT56" s="570"/>
      <c r="DU56" s="585"/>
      <c r="DV56" s="585"/>
      <c r="DW56" s="570"/>
      <c r="DX56" s="570"/>
      <c r="DY56" s="570"/>
    </row>
    <row r="57" spans="2:145" ht="19.5" customHeight="1" x14ac:dyDescent="0.35">
      <c r="B57" s="547"/>
      <c r="C57" s="796">
        <v>10</v>
      </c>
      <c r="D57" s="454"/>
      <c r="E57" s="454"/>
      <c r="F57" s="454"/>
      <c r="G57" s="454"/>
      <c r="H57" s="454"/>
      <c r="I57" s="454"/>
      <c r="J57" s="454"/>
      <c r="K57" s="458"/>
      <c r="L57" s="738"/>
      <c r="M57" s="738"/>
      <c r="N57" s="738"/>
      <c r="O57" s="738"/>
      <c r="P57" s="738"/>
      <c r="Q57" s="738"/>
      <c r="R57" s="548"/>
      <c r="Y57" s="549" t="s">
        <v>225</v>
      </c>
      <c r="Z57" s="549"/>
      <c r="AA57" s="549"/>
      <c r="AB57" s="549"/>
      <c r="AC57" s="549"/>
      <c r="AD57" s="549"/>
      <c r="AE57" s="549"/>
      <c r="AF57" s="549"/>
      <c r="AG57" s="549"/>
      <c r="AH57" s="549"/>
      <c r="AI57" s="549"/>
      <c r="AJ57" s="549"/>
      <c r="AK57" s="549"/>
      <c r="AL57" s="549"/>
      <c r="AM57" s="549"/>
      <c r="AN57" s="549"/>
      <c r="AO57" s="549"/>
      <c r="AP57" s="549"/>
      <c r="AQ57" s="549"/>
      <c r="AR57" s="407"/>
      <c r="AS57" s="407"/>
      <c r="AT57" s="407"/>
      <c r="AU57" s="407"/>
      <c r="AV57" s="407"/>
      <c r="AW57" s="407"/>
      <c r="AX57" s="407"/>
      <c r="AY57" s="407"/>
      <c r="AZ57" s="407"/>
      <c r="BA57" s="407"/>
      <c r="BB57" s="407"/>
      <c r="BC57" s="407"/>
      <c r="DM57" s="426"/>
      <c r="DN57" s="407"/>
      <c r="DO57" s="407"/>
      <c r="DP57" s="587"/>
      <c r="DQ57" s="570"/>
      <c r="DR57" s="570"/>
      <c r="DS57" s="570"/>
      <c r="DT57" s="570"/>
      <c r="DU57" s="585"/>
      <c r="DV57" s="585"/>
      <c r="DW57" s="570"/>
      <c r="DX57" s="570"/>
      <c r="DY57" s="570"/>
    </row>
    <row r="58" spans="2:145" s="741" customFormat="1" ht="17.25" x14ac:dyDescent="0.35">
      <c r="B58" s="746"/>
      <c r="C58" s="738"/>
      <c r="D58" s="738"/>
      <c r="E58" s="738"/>
      <c r="F58" s="738"/>
      <c r="G58" s="738"/>
      <c r="H58" s="738"/>
      <c r="I58" s="738"/>
      <c r="J58" s="738"/>
      <c r="K58" s="738"/>
      <c r="L58" s="738"/>
      <c r="M58" s="738"/>
      <c r="N58" s="738"/>
      <c r="O58" s="738"/>
      <c r="P58" s="738"/>
      <c r="Q58" s="738"/>
      <c r="R58" s="868"/>
      <c r="S58" s="862"/>
      <c r="T58" s="862"/>
      <c r="U58" s="862"/>
      <c r="Y58" s="971">
        <f>WORKDAY(D9,10)</f>
        <v>13</v>
      </c>
      <c r="Z58" s="862"/>
      <c r="AL58" s="738"/>
      <c r="AM58" s="738"/>
      <c r="AN58" s="738"/>
      <c r="AO58" s="738"/>
      <c r="AP58" s="738"/>
      <c r="AQ58" s="738"/>
      <c r="AR58" s="738"/>
      <c r="AS58" s="738"/>
      <c r="AT58" s="738"/>
      <c r="AU58" s="738"/>
      <c r="AV58" s="738"/>
      <c r="AW58" s="738"/>
      <c r="AX58" s="738"/>
      <c r="AY58" s="738"/>
      <c r="AZ58" s="738"/>
      <c r="BA58" s="738"/>
      <c r="BB58" s="738"/>
      <c r="BC58" s="738"/>
      <c r="DM58" s="952"/>
      <c r="DN58" s="738"/>
      <c r="DO58" s="738"/>
      <c r="DP58" s="953"/>
      <c r="DQ58" s="910"/>
      <c r="DR58" s="910"/>
      <c r="DS58" s="910"/>
      <c r="DT58" s="910"/>
      <c r="DU58" s="954"/>
      <c r="DV58" s="954"/>
      <c r="DW58" s="910"/>
      <c r="DX58" s="910"/>
      <c r="DY58" s="910"/>
    </row>
    <row r="59" spans="2:145" s="741" customFormat="1" ht="17.25" x14ac:dyDescent="0.35">
      <c r="B59" s="746"/>
      <c r="C59" s="1237" t="s">
        <v>278</v>
      </c>
      <c r="D59" s="1238"/>
      <c r="E59" s="1238"/>
      <c r="F59" s="1238"/>
      <c r="G59" s="1238"/>
      <c r="H59" s="1238"/>
      <c r="I59" s="1238"/>
      <c r="J59" s="1238"/>
      <c r="K59" s="1238"/>
      <c r="L59" s="1238"/>
      <c r="M59" s="1238"/>
      <c r="N59" s="738"/>
      <c r="O59" s="738"/>
      <c r="P59" s="738"/>
      <c r="Q59" s="738"/>
      <c r="R59" s="868"/>
      <c r="S59" s="862"/>
      <c r="T59" s="862"/>
      <c r="U59" s="862"/>
      <c r="Y59" s="862"/>
      <c r="Z59" s="862"/>
      <c r="AR59" s="738"/>
      <c r="AS59" s="738"/>
      <c r="AT59" s="738"/>
      <c r="AU59" s="738"/>
      <c r="AV59" s="738"/>
      <c r="AW59" s="738"/>
      <c r="AX59" s="738"/>
      <c r="AY59" s="738"/>
      <c r="AZ59" s="738"/>
      <c r="BA59" s="738"/>
      <c r="BB59" s="738"/>
      <c r="BC59" s="738"/>
      <c r="DM59" s="952"/>
      <c r="DN59" s="738"/>
      <c r="DO59" s="738"/>
      <c r="DP59" s="953"/>
      <c r="DQ59" s="910"/>
      <c r="DR59" s="910"/>
      <c r="DS59" s="910"/>
      <c r="DT59" s="910"/>
      <c r="DU59" s="954"/>
      <c r="DV59" s="954"/>
      <c r="DW59" s="910"/>
      <c r="DX59" s="910"/>
      <c r="DY59" s="910"/>
    </row>
    <row r="60" spans="2:145" s="741" customFormat="1" ht="49.5" x14ac:dyDescent="0.35">
      <c r="B60" s="746"/>
      <c r="C60" s="785" t="s">
        <v>100</v>
      </c>
      <c r="D60" s="831" t="s">
        <v>367</v>
      </c>
      <c r="E60" s="832" t="s">
        <v>288</v>
      </c>
      <c r="F60" s="833" t="s">
        <v>289</v>
      </c>
      <c r="G60" s="834" t="s">
        <v>266</v>
      </c>
      <c r="H60" s="834" t="s">
        <v>267</v>
      </c>
      <c r="I60" s="834" t="s">
        <v>268</v>
      </c>
      <c r="J60" s="834" t="s">
        <v>269</v>
      </c>
      <c r="K60" s="833" t="s">
        <v>291</v>
      </c>
      <c r="L60" s="831" t="s">
        <v>330</v>
      </c>
      <c r="M60" s="832" t="s">
        <v>331</v>
      </c>
      <c r="N60" s="738"/>
      <c r="O60" s="738"/>
      <c r="P60" s="738"/>
      <c r="Q60" s="738"/>
      <c r="R60" s="868"/>
      <c r="S60" s="862"/>
      <c r="T60" s="862"/>
      <c r="U60" s="862"/>
      <c r="Y60" s="972"/>
      <c r="Z60" s="972"/>
      <c r="AA60" s="972"/>
      <c r="AB60" s="972"/>
      <c r="AC60" s="972"/>
      <c r="AL60" s="738"/>
      <c r="AM60" s="738"/>
      <c r="AN60" s="738"/>
      <c r="AO60" s="738"/>
      <c r="AP60" s="738"/>
      <c r="AQ60" s="738"/>
      <c r="AR60" s="738"/>
      <c r="AS60" s="738"/>
      <c r="AT60" s="738"/>
      <c r="AU60" s="738"/>
      <c r="AV60" s="738"/>
      <c r="AW60" s="738"/>
      <c r="AX60" s="738"/>
      <c r="AY60" s="738"/>
      <c r="AZ60" s="738"/>
      <c r="BA60" s="738"/>
      <c r="BB60" s="738"/>
      <c r="BC60" s="812"/>
      <c r="DM60" s="952"/>
      <c r="DN60" s="738"/>
      <c r="DO60" s="738"/>
      <c r="DP60" s="953"/>
      <c r="DQ60" s="910"/>
      <c r="DR60" s="910"/>
      <c r="DS60" s="910"/>
      <c r="DT60" s="910"/>
      <c r="DU60" s="954"/>
      <c r="DV60" s="954"/>
      <c r="DW60" s="910"/>
      <c r="DX60" s="910"/>
      <c r="DY60" s="910"/>
    </row>
    <row r="61" spans="2:145" ht="18.75" customHeight="1" x14ac:dyDescent="0.3">
      <c r="B61" s="547"/>
      <c r="C61" s="796">
        <v>1</v>
      </c>
      <c r="D61" s="602"/>
      <c r="E61" s="602"/>
      <c r="F61" s="602"/>
      <c r="G61" s="602"/>
      <c r="H61" s="602"/>
      <c r="I61" s="602"/>
      <c r="J61" s="602"/>
      <c r="K61" s="624"/>
      <c r="L61" s="602"/>
      <c r="M61" s="458"/>
      <c r="N61" s="407"/>
      <c r="O61" s="407"/>
      <c r="P61" s="407"/>
      <c r="Q61" s="407"/>
      <c r="R61" s="548"/>
      <c r="Y61" s="404"/>
      <c r="Z61" s="404"/>
      <c r="AL61" s="407"/>
      <c r="AM61" s="407"/>
      <c r="AN61" s="407"/>
      <c r="AO61" s="407"/>
      <c r="AP61" s="407"/>
      <c r="AQ61" s="407"/>
      <c r="AR61" s="407"/>
      <c r="AS61" s="407"/>
      <c r="AT61" s="407"/>
      <c r="AU61" s="407"/>
      <c r="AV61" s="407"/>
      <c r="AW61" s="407"/>
      <c r="AX61" s="407"/>
      <c r="AY61" s="407"/>
      <c r="AZ61" s="407"/>
      <c r="BA61" s="407"/>
      <c r="BB61" s="407"/>
      <c r="BC61" s="461"/>
      <c r="BD61" s="427"/>
      <c r="BE61" s="427"/>
      <c r="BF61" s="427"/>
      <c r="DD61" s="407"/>
      <c r="DE61" s="407"/>
      <c r="DF61" s="407"/>
      <c r="DG61" s="407"/>
      <c r="DH61" s="407"/>
      <c r="DI61" s="407"/>
      <c r="DJ61" s="407"/>
      <c r="DK61" s="407"/>
      <c r="DL61" s="407"/>
      <c r="DM61" s="407"/>
      <c r="DN61" s="407"/>
      <c r="DO61" s="407"/>
      <c r="DP61" s="407"/>
      <c r="DQ61" s="407"/>
      <c r="DR61" s="407"/>
      <c r="DS61" s="407"/>
      <c r="DT61" s="407"/>
      <c r="DU61" s="407"/>
      <c r="DV61" s="407"/>
      <c r="DW61" s="407"/>
      <c r="DX61" s="407"/>
      <c r="DY61" s="407"/>
    </row>
    <row r="62" spans="2:145" ht="18.75" customHeight="1" x14ac:dyDescent="0.3">
      <c r="B62" s="547"/>
      <c r="C62" s="796">
        <v>2</v>
      </c>
      <c r="D62" s="602"/>
      <c r="E62" s="602"/>
      <c r="F62" s="602"/>
      <c r="G62" s="602"/>
      <c r="H62" s="602"/>
      <c r="I62" s="602"/>
      <c r="J62" s="602"/>
      <c r="K62" s="624"/>
      <c r="L62" s="602"/>
      <c r="M62" s="458"/>
      <c r="N62" s="407"/>
      <c r="O62" s="407"/>
      <c r="P62" s="407"/>
      <c r="Q62" s="407"/>
      <c r="R62" s="548"/>
      <c r="Y62" s="549" t="s">
        <v>226</v>
      </c>
      <c r="Z62" s="549"/>
      <c r="AA62" s="549"/>
      <c r="AB62" s="549"/>
      <c r="AC62" s="549"/>
      <c r="AD62" s="549"/>
      <c r="AE62" s="549"/>
      <c r="AF62" s="549"/>
      <c r="AG62" s="549"/>
      <c r="AH62" s="549"/>
      <c r="AI62" s="549"/>
      <c r="AJ62" s="549"/>
      <c r="AK62" s="549"/>
      <c r="AL62" s="549"/>
      <c r="AM62" s="549"/>
      <c r="AN62" s="549"/>
      <c r="AO62" s="549"/>
      <c r="AP62" s="549"/>
      <c r="AQ62" s="549"/>
      <c r="AR62" s="407"/>
      <c r="AS62" s="407"/>
      <c r="AT62" s="407"/>
      <c r="AU62" s="407"/>
      <c r="AV62" s="407"/>
      <c r="AW62" s="407"/>
      <c r="AX62" s="407"/>
      <c r="AY62" s="407"/>
      <c r="AZ62" s="407"/>
      <c r="BA62" s="407"/>
      <c r="BB62" s="407"/>
      <c r="BC62" s="461"/>
    </row>
    <row r="63" spans="2:145" s="427" customFormat="1" ht="18.75" customHeight="1" x14ac:dyDescent="0.35">
      <c r="B63" s="547"/>
      <c r="C63" s="796">
        <v>3</v>
      </c>
      <c r="D63" s="602"/>
      <c r="E63" s="602"/>
      <c r="F63" s="602"/>
      <c r="G63" s="602"/>
      <c r="H63" s="602"/>
      <c r="I63" s="602"/>
      <c r="J63" s="602"/>
      <c r="K63" s="624"/>
      <c r="L63" s="602"/>
      <c r="M63" s="458"/>
      <c r="N63" s="407"/>
      <c r="O63" s="407"/>
      <c r="P63" s="407"/>
      <c r="Q63" s="407"/>
      <c r="R63" s="548"/>
      <c r="Y63" s="404"/>
      <c r="Z63" s="404"/>
      <c r="AA63" s="403"/>
      <c r="AB63" s="403"/>
      <c r="AC63" s="403"/>
      <c r="AD63" s="403"/>
      <c r="AE63" s="403"/>
      <c r="AF63" s="403"/>
      <c r="AG63" s="403"/>
      <c r="AH63" s="403"/>
      <c r="AI63" s="403"/>
      <c r="AJ63" s="403"/>
      <c r="AK63" s="403"/>
      <c r="AL63" s="423"/>
      <c r="AM63" s="423"/>
      <c r="AN63" s="423"/>
      <c r="AO63" s="407"/>
      <c r="AP63" s="407"/>
      <c r="AQ63" s="407"/>
      <c r="AR63" s="407"/>
      <c r="AS63" s="407"/>
      <c r="AT63" s="407"/>
      <c r="AU63" s="407"/>
      <c r="AV63" s="407"/>
      <c r="AW63" s="407"/>
      <c r="AX63" s="407"/>
      <c r="AY63" s="407"/>
      <c r="AZ63" s="407"/>
      <c r="BA63" s="407"/>
      <c r="BB63" s="407"/>
      <c r="BC63" s="461"/>
      <c r="BD63" s="403"/>
      <c r="BE63" s="403"/>
      <c r="BF63" s="403"/>
      <c r="CF63" s="403"/>
      <c r="CG63" s="1165"/>
      <c r="CH63" s="1165"/>
      <c r="CI63" s="1165"/>
      <c r="CJ63" s="1165"/>
      <c r="CK63" s="1165"/>
      <c r="CL63" s="1165"/>
      <c r="CM63" s="1165"/>
      <c r="CN63" s="403"/>
      <c r="CO63" s="403"/>
      <c r="CP63" s="403"/>
      <c r="CQ63" s="403"/>
      <c r="CR63" s="403"/>
      <c r="CS63" s="403"/>
      <c r="CT63" s="403"/>
      <c r="CU63" s="403"/>
      <c r="EC63" s="403"/>
      <c r="ED63" s="403"/>
      <c r="EE63" s="403"/>
      <c r="EF63" s="403"/>
      <c r="EG63" s="403"/>
      <c r="EH63" s="403"/>
      <c r="EI63" s="403"/>
      <c r="EJ63" s="403"/>
      <c r="EK63" s="403"/>
      <c r="EL63" s="403"/>
      <c r="EM63" s="403"/>
      <c r="EN63" s="403"/>
      <c r="EO63" s="403"/>
    </row>
    <row r="64" spans="2:145" ht="18.75" customHeight="1" x14ac:dyDescent="0.35">
      <c r="B64" s="547"/>
      <c r="C64" s="796">
        <v>4</v>
      </c>
      <c r="D64" s="602"/>
      <c r="E64" s="602"/>
      <c r="F64" s="602"/>
      <c r="G64" s="602"/>
      <c r="H64" s="602"/>
      <c r="I64" s="602"/>
      <c r="J64" s="602"/>
      <c r="K64" s="624"/>
      <c r="L64" s="602"/>
      <c r="M64" s="458"/>
      <c r="N64" s="407"/>
      <c r="O64" s="407"/>
      <c r="P64" s="407"/>
      <c r="Q64" s="407"/>
      <c r="R64" s="548"/>
      <c r="Y64" s="623" t="s">
        <v>332</v>
      </c>
      <c r="Z64" s="623" t="s">
        <v>302</v>
      </c>
      <c r="AA64" s="623" t="s">
        <v>303</v>
      </c>
      <c r="AB64" s="577" t="s">
        <v>304</v>
      </c>
      <c r="AC64" s="623" t="s">
        <v>305</v>
      </c>
      <c r="AD64" s="466" t="s">
        <v>42</v>
      </c>
      <c r="AE64" s="465" t="s">
        <v>146</v>
      </c>
      <c r="AF64" s="465" t="s">
        <v>144</v>
      </c>
      <c r="AG64" s="628" t="s">
        <v>145</v>
      </c>
      <c r="AH64" s="466" t="s">
        <v>56</v>
      </c>
      <c r="AI64" s="466" t="s">
        <v>11</v>
      </c>
      <c r="AM64" s="423"/>
      <c r="AN64" s="423"/>
      <c r="AO64" s="423"/>
      <c r="AP64" s="407"/>
      <c r="AQ64" s="407"/>
      <c r="AR64" s="407"/>
      <c r="AS64" s="407"/>
      <c r="AT64" s="407"/>
      <c r="AU64" s="407"/>
      <c r="AV64" s="407"/>
      <c r="AW64" s="407"/>
      <c r="AX64" s="407"/>
      <c r="AY64" s="407"/>
      <c r="AZ64" s="407"/>
      <c r="BA64" s="407"/>
      <c r="BB64" s="407"/>
      <c r="BC64" s="407"/>
      <c r="BD64" s="461"/>
      <c r="CH64" s="1173"/>
      <c r="CI64" s="1174"/>
      <c r="CJ64" s="1174"/>
      <c r="CK64" s="1174"/>
      <c r="CL64" s="1174"/>
      <c r="CM64" s="1174"/>
      <c r="CN64" s="1174"/>
    </row>
    <row r="65" spans="2:135" ht="18.75" customHeight="1" x14ac:dyDescent="0.35">
      <c r="B65" s="547"/>
      <c r="C65" s="796">
        <v>5</v>
      </c>
      <c r="D65" s="602"/>
      <c r="E65" s="602"/>
      <c r="F65" s="602"/>
      <c r="G65" s="602"/>
      <c r="H65" s="602"/>
      <c r="I65" s="602"/>
      <c r="J65" s="602"/>
      <c r="K65" s="624"/>
      <c r="L65" s="602"/>
      <c r="M65" s="458"/>
      <c r="N65" s="407"/>
      <c r="O65" s="407"/>
      <c r="P65" s="407"/>
      <c r="Q65" s="407"/>
      <c r="R65" s="548"/>
      <c r="Y65" s="629">
        <f t="shared" ref="Y65:Z71" si="38">IF(OR(D79="",D79="-"),0,D79)</f>
        <v>0</v>
      </c>
      <c r="Z65" s="629">
        <f t="shared" si="38"/>
        <v>0</v>
      </c>
      <c r="AA65" s="629">
        <f t="shared" ref="AA65:AB71" si="39">IF(OR(G79="",G79="-"),0,G79)</f>
        <v>0</v>
      </c>
      <c r="AB65" s="629">
        <f t="shared" si="39"/>
        <v>0</v>
      </c>
      <c r="AC65" s="629"/>
      <c r="AD65" s="629">
        <f t="shared" ref="AD65:AG71" si="40">IF(OR(I79="",I79="-"),0,I79)</f>
        <v>0</v>
      </c>
      <c r="AE65" s="470">
        <f t="shared" si="40"/>
        <v>0</v>
      </c>
      <c r="AF65" s="470">
        <f t="shared" si="40"/>
        <v>0</v>
      </c>
      <c r="AG65" s="521">
        <f t="shared" si="40"/>
        <v>0</v>
      </c>
      <c r="AH65" s="630">
        <f t="shared" ref="AH65:AH74" si="41">(180*K20)+AA65+AE65+AF65</f>
        <v>0</v>
      </c>
      <c r="AI65" s="629">
        <f t="shared" ref="AI65:AI74" si="42">Y65+Z65+AB65+AD65+AG65</f>
        <v>0</v>
      </c>
      <c r="AM65" s="407"/>
      <c r="AN65" s="407"/>
      <c r="AO65" s="407"/>
      <c r="AP65" s="407"/>
      <c r="AQ65" s="407"/>
      <c r="AR65" s="407"/>
      <c r="AS65" s="407"/>
      <c r="AT65" s="407"/>
      <c r="AU65" s="407"/>
      <c r="AV65" s="407"/>
      <c r="AW65" s="407"/>
      <c r="AX65" s="407"/>
      <c r="AY65" s="407"/>
      <c r="AZ65" s="631"/>
      <c r="BA65" s="407"/>
      <c r="BB65" s="407"/>
      <c r="BC65" s="407"/>
      <c r="BD65" s="404"/>
      <c r="CG65" s="427"/>
      <c r="CH65" s="1173"/>
      <c r="CI65" s="535"/>
      <c r="CJ65" s="535"/>
      <c r="CK65" s="1175"/>
      <c r="CL65" s="1175"/>
      <c r="CM65" s="535"/>
      <c r="CN65" s="535"/>
      <c r="CO65" s="427"/>
      <c r="CP65" s="427"/>
      <c r="CQ65" s="427"/>
      <c r="CR65" s="427"/>
      <c r="CS65" s="427"/>
      <c r="CT65" s="427"/>
      <c r="CU65" s="427"/>
      <c r="CV65" s="427"/>
      <c r="DP65" s="404"/>
      <c r="DQ65" s="404"/>
      <c r="DR65" s="404"/>
      <c r="DS65" s="404"/>
      <c r="DT65" s="404"/>
      <c r="ED65" s="427"/>
      <c r="EE65" s="427"/>
    </row>
    <row r="66" spans="2:135" ht="18.75" customHeight="1" x14ac:dyDescent="0.35">
      <c r="B66" s="547"/>
      <c r="C66" s="796">
        <v>6</v>
      </c>
      <c r="D66" s="602"/>
      <c r="E66" s="602"/>
      <c r="F66" s="602"/>
      <c r="G66" s="602"/>
      <c r="H66" s="602"/>
      <c r="I66" s="602"/>
      <c r="J66" s="602"/>
      <c r="K66" s="624"/>
      <c r="L66" s="602"/>
      <c r="M66" s="458"/>
      <c r="N66" s="407"/>
      <c r="O66" s="407"/>
      <c r="P66" s="407"/>
      <c r="Q66" s="407"/>
      <c r="R66" s="548"/>
      <c r="Y66" s="629">
        <f t="shared" si="38"/>
        <v>0</v>
      </c>
      <c r="Z66" s="629">
        <f t="shared" si="38"/>
        <v>0</v>
      </c>
      <c r="AA66" s="629">
        <f t="shared" si="39"/>
        <v>0</v>
      </c>
      <c r="AB66" s="629">
        <f t="shared" si="39"/>
        <v>0</v>
      </c>
      <c r="AC66" s="629"/>
      <c r="AD66" s="629">
        <f t="shared" si="40"/>
        <v>0</v>
      </c>
      <c r="AE66" s="470">
        <f t="shared" si="40"/>
        <v>0</v>
      </c>
      <c r="AF66" s="470">
        <f t="shared" si="40"/>
        <v>0</v>
      </c>
      <c r="AG66" s="521">
        <f t="shared" si="40"/>
        <v>0</v>
      </c>
      <c r="AH66" s="630">
        <f t="shared" si="41"/>
        <v>0</v>
      </c>
      <c r="AI66" s="629">
        <f t="shared" si="42"/>
        <v>0</v>
      </c>
      <c r="AM66" s="407"/>
      <c r="AN66" s="407"/>
      <c r="AO66" s="407"/>
      <c r="AP66" s="407"/>
      <c r="AQ66" s="407"/>
      <c r="AR66" s="407"/>
      <c r="AS66" s="407"/>
      <c r="AT66" s="407"/>
      <c r="AU66" s="407"/>
      <c r="AV66" s="407"/>
      <c r="AW66" s="407"/>
      <c r="AX66" s="407"/>
      <c r="AY66" s="407"/>
      <c r="AZ66" s="407"/>
      <c r="BA66" s="407"/>
      <c r="BB66" s="407"/>
      <c r="BC66" s="407"/>
      <c r="BD66" s="404"/>
      <c r="CH66" s="526"/>
      <c r="CI66" s="632"/>
      <c r="CJ66" s="632"/>
      <c r="CK66" s="1170"/>
      <c r="CL66" s="1170"/>
      <c r="CM66" s="633"/>
      <c r="CN66" s="535"/>
    </row>
    <row r="67" spans="2:135" ht="18.75" customHeight="1" x14ac:dyDescent="0.35">
      <c r="B67" s="547"/>
      <c r="C67" s="796">
        <v>7</v>
      </c>
      <c r="D67" s="602"/>
      <c r="E67" s="602"/>
      <c r="F67" s="602"/>
      <c r="G67" s="602"/>
      <c r="H67" s="602"/>
      <c r="I67" s="602"/>
      <c r="J67" s="602"/>
      <c r="K67" s="624"/>
      <c r="L67" s="602"/>
      <c r="M67" s="458"/>
      <c r="N67" s="407"/>
      <c r="O67" s="407"/>
      <c r="P67" s="407"/>
      <c r="Q67" s="407"/>
      <c r="R67" s="548"/>
      <c r="Y67" s="629">
        <f t="shared" si="38"/>
        <v>0</v>
      </c>
      <c r="Z67" s="629">
        <f t="shared" si="38"/>
        <v>0</v>
      </c>
      <c r="AA67" s="629">
        <f t="shared" si="39"/>
        <v>0</v>
      </c>
      <c r="AB67" s="629">
        <f t="shared" si="39"/>
        <v>0</v>
      </c>
      <c r="AC67" s="629"/>
      <c r="AD67" s="629">
        <f t="shared" si="40"/>
        <v>0</v>
      </c>
      <c r="AE67" s="470">
        <f t="shared" si="40"/>
        <v>0</v>
      </c>
      <c r="AF67" s="470">
        <f t="shared" si="40"/>
        <v>0</v>
      </c>
      <c r="AG67" s="521">
        <f t="shared" si="40"/>
        <v>0</v>
      </c>
      <c r="AH67" s="630">
        <f t="shared" si="41"/>
        <v>0</v>
      </c>
      <c r="AI67" s="629">
        <f t="shared" si="42"/>
        <v>0</v>
      </c>
      <c r="AM67" s="407"/>
      <c r="AN67" s="407"/>
      <c r="AO67" s="407"/>
      <c r="AP67" s="407"/>
      <c r="AQ67" s="407"/>
      <c r="AR67" s="407"/>
      <c r="AS67" s="407"/>
      <c r="AT67" s="407"/>
      <c r="AU67" s="407"/>
      <c r="AV67" s="407"/>
      <c r="BD67" s="404"/>
      <c r="CH67" s="526"/>
      <c r="CI67" s="632"/>
      <c r="CJ67" s="632"/>
      <c r="CK67" s="1170"/>
      <c r="CL67" s="1170"/>
      <c r="CM67" s="633"/>
      <c r="CN67" s="535"/>
    </row>
    <row r="68" spans="2:135" ht="18.75" customHeight="1" x14ac:dyDescent="0.35">
      <c r="B68" s="547"/>
      <c r="C68" s="796">
        <v>8</v>
      </c>
      <c r="D68" s="602"/>
      <c r="E68" s="602"/>
      <c r="F68" s="602"/>
      <c r="G68" s="602"/>
      <c r="H68" s="602"/>
      <c r="I68" s="602"/>
      <c r="J68" s="602"/>
      <c r="K68" s="624"/>
      <c r="L68" s="602"/>
      <c r="M68" s="458"/>
      <c r="N68" s="407"/>
      <c r="O68" s="407"/>
      <c r="P68" s="407"/>
      <c r="Q68" s="407"/>
      <c r="R68" s="548"/>
      <c r="Y68" s="629">
        <f t="shared" si="38"/>
        <v>0</v>
      </c>
      <c r="Z68" s="629">
        <f t="shared" si="38"/>
        <v>0</v>
      </c>
      <c r="AA68" s="629">
        <f t="shared" si="39"/>
        <v>0</v>
      </c>
      <c r="AB68" s="629">
        <f t="shared" si="39"/>
        <v>0</v>
      </c>
      <c r="AC68" s="629"/>
      <c r="AD68" s="629">
        <f t="shared" si="40"/>
        <v>0</v>
      </c>
      <c r="AE68" s="470">
        <f t="shared" si="40"/>
        <v>0</v>
      </c>
      <c r="AF68" s="470">
        <f t="shared" si="40"/>
        <v>0</v>
      </c>
      <c r="AG68" s="521">
        <f t="shared" si="40"/>
        <v>0</v>
      </c>
      <c r="AH68" s="630">
        <f t="shared" si="41"/>
        <v>0</v>
      </c>
      <c r="AI68" s="629">
        <f t="shared" si="42"/>
        <v>0</v>
      </c>
      <c r="AM68" s="407"/>
      <c r="AN68" s="407"/>
      <c r="AO68" s="407"/>
      <c r="AP68" s="407"/>
      <c r="AQ68" s="407"/>
      <c r="AR68" s="407"/>
      <c r="AS68" s="407"/>
      <c r="AT68" s="407"/>
      <c r="AU68" s="407"/>
      <c r="AV68" s="407"/>
      <c r="BD68" s="404"/>
      <c r="CH68" s="526"/>
      <c r="CI68" s="632"/>
      <c r="CJ68" s="632"/>
      <c r="CK68" s="1170"/>
      <c r="CL68" s="1170"/>
      <c r="CM68" s="633"/>
      <c r="CN68" s="535"/>
    </row>
    <row r="69" spans="2:135" ht="18.75" customHeight="1" x14ac:dyDescent="0.35">
      <c r="B69" s="547"/>
      <c r="C69" s="796">
        <v>9</v>
      </c>
      <c r="D69" s="602"/>
      <c r="E69" s="602"/>
      <c r="F69" s="602"/>
      <c r="G69" s="602"/>
      <c r="H69" s="602"/>
      <c r="I69" s="602"/>
      <c r="J69" s="602"/>
      <c r="K69" s="624"/>
      <c r="L69" s="602"/>
      <c r="M69" s="458"/>
      <c r="N69" s="407"/>
      <c r="O69" s="407"/>
      <c r="P69" s="407"/>
      <c r="Q69" s="407"/>
      <c r="R69" s="548"/>
      <c r="Y69" s="629">
        <f t="shared" si="38"/>
        <v>0</v>
      </c>
      <c r="Z69" s="629">
        <f t="shared" si="38"/>
        <v>0</v>
      </c>
      <c r="AA69" s="629">
        <f t="shared" si="39"/>
        <v>0</v>
      </c>
      <c r="AB69" s="629">
        <f t="shared" si="39"/>
        <v>0</v>
      </c>
      <c r="AC69" s="629"/>
      <c r="AD69" s="629">
        <f t="shared" si="40"/>
        <v>0</v>
      </c>
      <c r="AE69" s="470">
        <f t="shared" si="40"/>
        <v>0</v>
      </c>
      <c r="AF69" s="470">
        <f t="shared" si="40"/>
        <v>0</v>
      </c>
      <c r="AG69" s="521">
        <f t="shared" si="40"/>
        <v>0</v>
      </c>
      <c r="AH69" s="630">
        <f t="shared" si="41"/>
        <v>0</v>
      </c>
      <c r="AI69" s="629">
        <f t="shared" si="42"/>
        <v>0</v>
      </c>
      <c r="AM69" s="407"/>
      <c r="AN69" s="407"/>
      <c r="AO69" s="407"/>
      <c r="AP69" s="407"/>
      <c r="AQ69" s="407"/>
      <c r="AR69" s="407"/>
      <c r="AS69" s="407"/>
      <c r="AT69" s="407"/>
      <c r="AU69" s="407"/>
      <c r="AV69" s="407"/>
      <c r="AW69" s="407"/>
      <c r="AX69" s="407"/>
      <c r="AY69" s="407"/>
      <c r="AZ69" s="407"/>
      <c r="BA69" s="407"/>
      <c r="BB69" s="407"/>
      <c r="BC69" s="407"/>
      <c r="BD69" s="404"/>
      <c r="CH69" s="526"/>
      <c r="CI69" s="632"/>
      <c r="CJ69" s="632"/>
      <c r="CK69" s="1170"/>
      <c r="CL69" s="1170"/>
      <c r="CM69" s="633"/>
      <c r="CN69" s="535"/>
    </row>
    <row r="70" spans="2:135" ht="18.75" customHeight="1" x14ac:dyDescent="0.35">
      <c r="B70" s="547"/>
      <c r="C70" s="796">
        <v>10</v>
      </c>
      <c r="D70" s="454"/>
      <c r="E70" s="458"/>
      <c r="F70" s="454"/>
      <c r="G70" s="454"/>
      <c r="H70" s="454"/>
      <c r="I70" s="454"/>
      <c r="J70" s="454"/>
      <c r="K70" s="458"/>
      <c r="L70" s="454"/>
      <c r="M70" s="458"/>
      <c r="N70" s="407"/>
      <c r="O70" s="407"/>
      <c r="P70" s="407"/>
      <c r="Q70" s="407"/>
      <c r="R70" s="548"/>
      <c r="Y70" s="629">
        <f t="shared" si="38"/>
        <v>0</v>
      </c>
      <c r="Z70" s="629">
        <f t="shared" si="38"/>
        <v>0</v>
      </c>
      <c r="AA70" s="629">
        <f t="shared" si="39"/>
        <v>0</v>
      </c>
      <c r="AB70" s="629">
        <f t="shared" si="39"/>
        <v>0</v>
      </c>
      <c r="AC70" s="629"/>
      <c r="AD70" s="629">
        <f t="shared" si="40"/>
        <v>0</v>
      </c>
      <c r="AE70" s="470">
        <f t="shared" si="40"/>
        <v>0</v>
      </c>
      <c r="AF70" s="470">
        <f t="shared" si="40"/>
        <v>0</v>
      </c>
      <c r="AG70" s="521">
        <f t="shared" si="40"/>
        <v>0</v>
      </c>
      <c r="AH70" s="630">
        <f t="shared" si="41"/>
        <v>0</v>
      </c>
      <c r="AI70" s="629">
        <f t="shared" si="42"/>
        <v>0</v>
      </c>
      <c r="AM70" s="634"/>
      <c r="AN70" s="634"/>
      <c r="AO70" s="634"/>
      <c r="AP70" s="634"/>
      <c r="AQ70" s="634"/>
      <c r="AR70" s="634"/>
      <c r="AS70" s="634"/>
      <c r="AT70" s="634"/>
      <c r="AU70" s="634"/>
      <c r="AV70" s="634"/>
      <c r="AW70" s="634"/>
      <c r="AX70" s="634"/>
      <c r="AY70" s="634"/>
      <c r="AZ70" s="634"/>
      <c r="BA70" s="634"/>
      <c r="BB70" s="634"/>
      <c r="BC70" s="634"/>
      <c r="BD70" s="404"/>
      <c r="CH70" s="526"/>
      <c r="CI70" s="632"/>
      <c r="CJ70" s="632"/>
      <c r="CK70" s="1170"/>
      <c r="CL70" s="1170"/>
      <c r="CM70" s="633"/>
      <c r="CN70" s="535"/>
    </row>
    <row r="71" spans="2:135" s="741" customFormat="1" ht="17.25" x14ac:dyDescent="0.35">
      <c r="B71" s="746"/>
      <c r="C71" s="738"/>
      <c r="D71" s="738"/>
      <c r="E71" s="738"/>
      <c r="F71" s="738"/>
      <c r="G71" s="738"/>
      <c r="H71" s="738"/>
      <c r="I71" s="738"/>
      <c r="J71" s="738"/>
      <c r="K71" s="738"/>
      <c r="L71" s="738"/>
      <c r="M71" s="738"/>
      <c r="N71" s="738"/>
      <c r="O71" s="738"/>
      <c r="P71" s="738"/>
      <c r="Q71" s="738"/>
      <c r="R71" s="868"/>
      <c r="S71" s="862"/>
      <c r="T71" s="862"/>
      <c r="U71" s="862"/>
      <c r="Y71" s="973">
        <f t="shared" si="38"/>
        <v>0</v>
      </c>
      <c r="Z71" s="973">
        <f t="shared" si="38"/>
        <v>0</v>
      </c>
      <c r="AA71" s="973">
        <f t="shared" si="39"/>
        <v>0</v>
      </c>
      <c r="AB71" s="973">
        <f t="shared" si="39"/>
        <v>0</v>
      </c>
      <c r="AC71" s="973"/>
      <c r="AD71" s="973">
        <f t="shared" si="40"/>
        <v>0</v>
      </c>
      <c r="AE71" s="974">
        <f t="shared" si="40"/>
        <v>0</v>
      </c>
      <c r="AF71" s="974">
        <f t="shared" si="40"/>
        <v>0</v>
      </c>
      <c r="AG71" s="975">
        <f t="shared" si="40"/>
        <v>0</v>
      </c>
      <c r="AH71" s="976">
        <f t="shared" si="41"/>
        <v>0</v>
      </c>
      <c r="AI71" s="973">
        <f t="shared" si="42"/>
        <v>0</v>
      </c>
      <c r="AM71" s="977"/>
      <c r="AN71" s="977"/>
      <c r="AO71" s="977"/>
      <c r="AP71" s="977"/>
      <c r="AQ71" s="977"/>
      <c r="AR71" s="977"/>
      <c r="AS71" s="738"/>
      <c r="AT71" s="738"/>
      <c r="AU71" s="738"/>
      <c r="AV71" s="738"/>
      <c r="AW71" s="738"/>
      <c r="AX71" s="738"/>
      <c r="AY71" s="738"/>
      <c r="AZ71" s="738"/>
      <c r="BA71" s="978"/>
      <c r="BB71" s="738"/>
      <c r="BC71" s="978"/>
      <c r="BD71" s="862"/>
      <c r="CH71" s="904"/>
      <c r="CI71" s="979"/>
      <c r="CJ71" s="979"/>
      <c r="CK71" s="1164"/>
      <c r="CL71" s="1164"/>
      <c r="CM71" s="980"/>
      <c r="CN71" s="981"/>
    </row>
    <row r="72" spans="2:135" s="741" customFormat="1" ht="17.25" x14ac:dyDescent="0.35">
      <c r="B72" s="746"/>
      <c r="C72" s="738"/>
      <c r="D72" s="738"/>
      <c r="E72" s="738"/>
      <c r="F72" s="738"/>
      <c r="G72" s="738"/>
      <c r="H72" s="738"/>
      <c r="I72" s="738"/>
      <c r="J72" s="738"/>
      <c r="K72" s="738"/>
      <c r="L72" s="738"/>
      <c r="M72" s="738"/>
      <c r="N72" s="738"/>
      <c r="O72" s="738"/>
      <c r="P72" s="738"/>
      <c r="Q72" s="738"/>
      <c r="R72" s="868"/>
      <c r="S72" s="862"/>
      <c r="T72" s="862"/>
      <c r="U72" s="862"/>
      <c r="Y72" s="973">
        <f t="shared" ref="Y72:Y74" si="43">IF(OR(D86="",D86="-"),0,D86)</f>
        <v>0</v>
      </c>
      <c r="Z72" s="973">
        <f t="shared" ref="Z72:Z74" si="44">IF(OR(E86="",E86="-"),0,E86)</f>
        <v>0</v>
      </c>
      <c r="AA72" s="973">
        <f t="shared" ref="AA72:AA74" si="45">IF(OR(G86="",G86="-"),0,G86)</f>
        <v>0</v>
      </c>
      <c r="AB72" s="973">
        <f t="shared" ref="AB72:AB74" si="46">IF(OR(H86="",H86="-"),0,H86)</f>
        <v>0</v>
      </c>
      <c r="AC72" s="973"/>
      <c r="AD72" s="973">
        <f t="shared" ref="AD72:AD74" si="47">IF(OR(I86="",I86="-"),0,I86)</f>
        <v>0</v>
      </c>
      <c r="AE72" s="974">
        <f t="shared" ref="AE72:AE74" si="48">IF(OR(J86="",J86="-"),0,J86)</f>
        <v>0</v>
      </c>
      <c r="AF72" s="974">
        <f t="shared" ref="AF72:AF74" si="49">IF(OR(K86="",K86="-"),0,K86)</f>
        <v>0</v>
      </c>
      <c r="AG72" s="975">
        <f t="shared" ref="AG72:AG74" si="50">IF(OR(L86="",L86="-"),0,L86)</f>
        <v>0</v>
      </c>
      <c r="AH72" s="976">
        <f t="shared" si="41"/>
        <v>0</v>
      </c>
      <c r="AI72" s="973">
        <f t="shared" si="42"/>
        <v>0</v>
      </c>
      <c r="AJ72" s="738"/>
      <c r="AK72" s="738"/>
      <c r="AL72" s="738"/>
      <c r="AM72" s="982"/>
      <c r="AN72" s="982"/>
      <c r="AO72" s="738"/>
      <c r="AP72" s="738"/>
      <c r="AQ72" s="738"/>
      <c r="AR72" s="738"/>
      <c r="AS72" s="738"/>
      <c r="AT72" s="738"/>
      <c r="AU72" s="738"/>
      <c r="AV72" s="738"/>
      <c r="AW72" s="738"/>
      <c r="AX72" s="983"/>
      <c r="AY72" s="983"/>
      <c r="AZ72" s="983"/>
      <c r="BA72" s="738"/>
      <c r="BB72" s="738"/>
      <c r="BC72" s="984"/>
      <c r="BD72" s="862"/>
      <c r="CH72" s="904"/>
      <c r="CI72" s="979"/>
      <c r="CJ72" s="979"/>
      <c r="CK72" s="1164"/>
      <c r="CL72" s="1164"/>
      <c r="CM72" s="980"/>
      <c r="CN72" s="981"/>
    </row>
    <row r="73" spans="2:135" s="741" customFormat="1" ht="17.25" x14ac:dyDescent="0.35">
      <c r="B73" s="746"/>
      <c r="C73" s="738"/>
      <c r="D73" s="738"/>
      <c r="E73" s="738"/>
      <c r="F73" s="738"/>
      <c r="G73" s="738"/>
      <c r="H73" s="738"/>
      <c r="I73" s="738"/>
      <c r="J73" s="738"/>
      <c r="K73" s="738"/>
      <c r="L73" s="738"/>
      <c r="M73" s="738"/>
      <c r="N73" s="738"/>
      <c r="O73" s="738"/>
      <c r="P73" s="738"/>
      <c r="Q73" s="738"/>
      <c r="R73" s="868"/>
      <c r="S73" s="862"/>
      <c r="T73" s="862"/>
      <c r="U73" s="862"/>
      <c r="Y73" s="973">
        <f t="shared" si="43"/>
        <v>0</v>
      </c>
      <c r="Z73" s="973">
        <f t="shared" si="44"/>
        <v>0</v>
      </c>
      <c r="AA73" s="973">
        <f t="shared" si="45"/>
        <v>0</v>
      </c>
      <c r="AB73" s="973">
        <f t="shared" si="46"/>
        <v>0</v>
      </c>
      <c r="AC73" s="973"/>
      <c r="AD73" s="973">
        <f t="shared" si="47"/>
        <v>0</v>
      </c>
      <c r="AE73" s="974">
        <f t="shared" si="48"/>
        <v>0</v>
      </c>
      <c r="AF73" s="974">
        <f t="shared" si="49"/>
        <v>0</v>
      </c>
      <c r="AG73" s="975">
        <f t="shared" si="50"/>
        <v>0</v>
      </c>
      <c r="AH73" s="976">
        <f t="shared" si="41"/>
        <v>0</v>
      </c>
      <c r="AI73" s="973">
        <f t="shared" si="42"/>
        <v>0</v>
      </c>
      <c r="AJ73" s="738"/>
      <c r="AK73" s="738"/>
      <c r="AL73" s="738"/>
      <c r="AM73" s="985"/>
      <c r="AN73" s="985"/>
      <c r="AO73" s="738"/>
      <c r="AP73" s="738"/>
      <c r="AQ73" s="738"/>
      <c r="AR73" s="738"/>
      <c r="AS73" s="738"/>
      <c r="AT73" s="738"/>
      <c r="AU73" s="738"/>
      <c r="AV73" s="738"/>
      <c r="AW73" s="738"/>
      <c r="AX73" s="985"/>
      <c r="AY73" s="985"/>
      <c r="AZ73" s="985"/>
      <c r="BA73" s="738"/>
      <c r="BB73" s="738"/>
      <c r="BC73" s="986"/>
      <c r="BD73" s="862"/>
      <c r="CH73" s="904"/>
      <c r="CI73" s="979"/>
      <c r="CJ73" s="979"/>
      <c r="CK73" s="1164"/>
      <c r="CL73" s="1164"/>
      <c r="CM73" s="980"/>
      <c r="CN73" s="981"/>
    </row>
    <row r="74" spans="2:135" s="741" customFormat="1" ht="17.25" x14ac:dyDescent="0.35">
      <c r="B74" s="746"/>
      <c r="C74" s="738"/>
      <c r="D74" s="738"/>
      <c r="E74" s="738"/>
      <c r="F74" s="738"/>
      <c r="G74" s="738"/>
      <c r="H74" s="738"/>
      <c r="I74" s="738"/>
      <c r="J74" s="738"/>
      <c r="K74" s="738"/>
      <c r="L74" s="738"/>
      <c r="M74" s="738"/>
      <c r="N74" s="738"/>
      <c r="O74" s="738"/>
      <c r="P74" s="738"/>
      <c r="Q74" s="738"/>
      <c r="R74" s="868"/>
      <c r="S74" s="862"/>
      <c r="T74" s="862"/>
      <c r="U74" s="862"/>
      <c r="Y74" s="973">
        <f t="shared" si="43"/>
        <v>0</v>
      </c>
      <c r="Z74" s="973">
        <f t="shared" si="44"/>
        <v>0</v>
      </c>
      <c r="AA74" s="973">
        <f t="shared" si="45"/>
        <v>0</v>
      </c>
      <c r="AB74" s="973">
        <f t="shared" si="46"/>
        <v>0</v>
      </c>
      <c r="AC74" s="973"/>
      <c r="AD74" s="973">
        <f t="shared" si="47"/>
        <v>0</v>
      </c>
      <c r="AE74" s="974">
        <f t="shared" si="48"/>
        <v>0</v>
      </c>
      <c r="AF74" s="974">
        <f t="shared" si="49"/>
        <v>0</v>
      </c>
      <c r="AG74" s="975">
        <f t="shared" si="50"/>
        <v>0</v>
      </c>
      <c r="AH74" s="976">
        <f t="shared" si="41"/>
        <v>0</v>
      </c>
      <c r="AI74" s="973">
        <f t="shared" si="42"/>
        <v>0</v>
      </c>
      <c r="AJ74" s="738"/>
      <c r="AK74" s="738"/>
      <c r="AL74" s="738"/>
      <c r="AM74" s="985"/>
      <c r="AN74" s="985"/>
      <c r="AO74" s="738"/>
      <c r="AP74" s="738"/>
      <c r="AQ74" s="738"/>
      <c r="AR74" s="738"/>
      <c r="AS74" s="738"/>
      <c r="AT74" s="738"/>
      <c r="AU74" s="738"/>
      <c r="AV74" s="738"/>
      <c r="AW74" s="738"/>
      <c r="AX74" s="985"/>
      <c r="AY74" s="985"/>
      <c r="AZ74" s="985"/>
      <c r="BA74" s="738"/>
      <c r="BB74" s="738"/>
      <c r="BC74" s="986"/>
      <c r="BD74" s="862"/>
      <c r="CH74" s="904"/>
      <c r="CI74" s="979"/>
      <c r="CJ74" s="979"/>
      <c r="CK74" s="1164"/>
      <c r="CL74" s="1164"/>
      <c r="CM74" s="980"/>
      <c r="CN74" s="981"/>
    </row>
    <row r="75" spans="2:135" s="741" customFormat="1" ht="17.25" x14ac:dyDescent="0.35">
      <c r="B75" s="746"/>
      <c r="C75" s="738"/>
      <c r="D75" s="738"/>
      <c r="E75" s="738"/>
      <c r="F75" s="738"/>
      <c r="G75" s="738"/>
      <c r="H75" s="738"/>
      <c r="I75" s="738"/>
      <c r="J75" s="738"/>
      <c r="K75" s="738"/>
      <c r="L75" s="738"/>
      <c r="M75" s="738"/>
      <c r="N75" s="738"/>
      <c r="O75" s="738"/>
      <c r="P75" s="738"/>
      <c r="Q75" s="738"/>
      <c r="R75" s="868"/>
      <c r="S75" s="862"/>
      <c r="T75" s="862"/>
      <c r="U75" s="862"/>
      <c r="Y75" s="987" t="b">
        <f>IF(OR(Y65="Quantity Needed",Y66="Quantity Needed",Y67="Quantity Needed",Y68="Quantity Needed",Y69="Quantity Needed",Y70="Quantity Needed",Y71="Quantity Needed",Y72="Quantity Needed",Y73="Quantity Needed",Y74="Quantity Needed"),"Quantity Needed")</f>
        <v>0</v>
      </c>
      <c r="Z75" s="987" t="b">
        <f>IF(OR(Z65="Quantity Needed",Z66="Quantity Needed",Z67="Quantity Needed",Z68="Quantity Needed",Z69="Quantity Needed",Z70="Quantity Needed",Z71="Quantity Needed",Z72="Quantity Needed",Z73="Quantity Needed",Z74="Quantity Needed"),"Quantity Needed")</f>
        <v>0</v>
      </c>
      <c r="AA75" s="987" t="b">
        <f>IF(OR(AA65="Quantity Needed",AA66="Quantity Needed",AA67="Quantity Needed",AA68="Quantity Needed",AA69="Quantity Needed",AA70="Quantity Needed",AA71="Quantity Needed",AA72="Quantity Needed",AA73="Quantity Needed",AA74="Quantity Needed"),"Quantity Needed")</f>
        <v>0</v>
      </c>
      <c r="AB75" s="987" t="b">
        <f>IF(OR(AB65="Quantity Needed",AB66="Quantity Needed",AB67="Quantity Needed",AB68="Quantity Needed",AB69="Quantity Needed",AB70="Quantity Needed",AB71="Quantity Needed",AB72="Quantity Needed",AB73="Quantity Needed",AB74="Quantity Needed"),"Quantity Needed")</f>
        <v>0</v>
      </c>
      <c r="AC75" s="987"/>
      <c r="AD75" s="987" t="b">
        <f>IF(OR(AD65="Quantity Needed",AD66="Quantity Needed",AD67="Quantity Needed",AD68="Quantity Needed",AD69="Quantity Needed",AD70="Quantity Needed",AD71="Quantity Needed",AD72="Quantity Needed",AD73="Quantity Needed",AD74="Quantity Needed"),"Quantity Needed")</f>
        <v>0</v>
      </c>
      <c r="AE75" s="987" t="b">
        <f>IF(OR(AE65="Quantity Needed",AE66="Quantity Needed",AE67="Quantity Needed",AE68="Quantity Needed",AE69="Quantity Needed",AE70="Quantity Needed",AE71="Quantity Needed",AE72="Quantity Needed",AE73="Quantity Needed",AE74="Quantity Needed"),"Quantity Needed")</f>
        <v>0</v>
      </c>
      <c r="AF75" s="987" t="b">
        <f>IF(OR(AF65="Quantity Needed",AF66="Quantity Needed",AF67="Quantity Needed",AF68="Quantity Needed",AF69="Quantity Needed",AF70="Quantity Needed",AF71="Quantity Needed",AF72="Quantity Needed",AF73="Quantity Needed",AF74="Quantity Needed"),"Quantity Needed")</f>
        <v>0</v>
      </c>
      <c r="AG75" s="987" t="b">
        <f>IF(OR(AG65="Quantity Needed",AG66="Quantity Needed",AG67="Quantity Needed",AG68="Quantity Needed",AG69="Quantity Needed",AG70="Quantity Needed",AG71="Quantity Needed",AG72="Quantity Needed",AG73="Quantity Needed",AG74="Quantity Needed"),"Quantity Needed")</f>
        <v>0</v>
      </c>
      <c r="AH75" s="987"/>
      <c r="AI75" s="987"/>
      <c r="AJ75" s="738"/>
      <c r="AK75" s="738"/>
      <c r="AL75" s="738"/>
      <c r="AM75" s="985"/>
      <c r="AN75" s="985"/>
      <c r="AO75" s="738"/>
      <c r="AP75" s="738"/>
      <c r="AQ75" s="738"/>
      <c r="AR75" s="738"/>
      <c r="AS75" s="738"/>
      <c r="AT75" s="738"/>
      <c r="AU75" s="738"/>
      <c r="AV75" s="738"/>
      <c r="AW75" s="738"/>
      <c r="AX75" s="985"/>
      <c r="AY75" s="985"/>
      <c r="AZ75" s="985"/>
      <c r="BA75" s="738"/>
      <c r="BB75" s="738"/>
      <c r="BC75" s="986"/>
      <c r="BD75" s="862"/>
      <c r="CH75" s="904"/>
      <c r="CI75" s="979"/>
      <c r="CJ75" s="979"/>
      <c r="CK75" s="1164"/>
      <c r="CL75" s="1164"/>
      <c r="CM75" s="980"/>
      <c r="CN75" s="981"/>
    </row>
    <row r="76" spans="2:135" s="741" customFormat="1" ht="21.75" customHeight="1" x14ac:dyDescent="0.35">
      <c r="B76" s="746"/>
      <c r="C76" s="1203" t="s">
        <v>125</v>
      </c>
      <c r="D76" s="1204"/>
      <c r="E76" s="1204"/>
      <c r="F76" s="1204"/>
      <c r="G76" s="1204"/>
      <c r="H76" s="1204"/>
      <c r="I76" s="1204"/>
      <c r="J76" s="1204"/>
      <c r="K76" s="1204"/>
      <c r="L76" s="1204"/>
      <c r="M76" s="1204"/>
      <c r="N76" s="1205"/>
      <c r="O76" s="738"/>
      <c r="P76" s="738"/>
      <c r="Q76" s="738"/>
      <c r="R76" s="868"/>
      <c r="S76" s="862"/>
      <c r="T76" s="862"/>
      <c r="U76" s="862"/>
      <c r="Y76" s="987"/>
      <c r="Z76" s="987"/>
      <c r="AA76" s="987"/>
      <c r="AB76" s="895"/>
      <c r="AC76" s="895"/>
      <c r="AD76" s="895"/>
      <c r="AE76" s="895"/>
      <c r="AG76" s="988" t="s">
        <v>12</v>
      </c>
      <c r="AH76" s="989">
        <f>IF(OR(Y75="Quantity Needed",Z75="Quantity Needed",AA75="Quantity Needed",AB75="Quantity Needed",AD75="Quantity Needed",AE75="Quantity Needed",AF75="Quantity Needed",AG75="Quantity Needed"),"Quantity Needed",SUM(AH65:AH74))</f>
        <v>0</v>
      </c>
      <c r="AI76" s="989">
        <f>IF(OR(Y75="Quantity Needed",Z75="Quantity Needed",AA75="Quantity Needed",AB75="Quantity Needed",AD75="Quantity Needed",AE75="Quantity Needed",AF75="Quantity Needed",AG75="Quantity Needed"),"Quantity Needed",SUM(AI65:AI74))</f>
        <v>0</v>
      </c>
      <c r="AJ76" s="738"/>
      <c r="AK76" s="738"/>
      <c r="AL76" s="738"/>
      <c r="AM76" s="985"/>
      <c r="AN76" s="985"/>
      <c r="AO76" s="738"/>
      <c r="AP76" s="738"/>
      <c r="AQ76" s="738"/>
      <c r="AR76" s="738"/>
      <c r="AS76" s="738"/>
      <c r="AT76" s="738"/>
      <c r="AU76" s="738"/>
      <c r="AV76" s="738"/>
      <c r="AW76" s="738"/>
      <c r="AX76" s="985"/>
      <c r="AY76" s="985"/>
      <c r="AZ76" s="985"/>
      <c r="BA76" s="738"/>
      <c r="BB76" s="738"/>
      <c r="BC76" s="986"/>
      <c r="BD76" s="862"/>
    </row>
    <row r="77" spans="2:135" s="741" customFormat="1" ht="19.5" customHeight="1" x14ac:dyDescent="0.3">
      <c r="B77" s="746"/>
      <c r="C77" s="1111" t="s">
        <v>100</v>
      </c>
      <c r="D77" s="1247" t="s">
        <v>126</v>
      </c>
      <c r="E77" s="1248"/>
      <c r="F77" s="1248"/>
      <c r="G77" s="1248"/>
      <c r="H77" s="1248"/>
      <c r="I77" s="1248"/>
      <c r="J77" s="1248"/>
      <c r="K77" s="1248"/>
      <c r="L77" s="1249"/>
      <c r="M77" s="1198" t="s">
        <v>40</v>
      </c>
      <c r="N77" s="1239"/>
      <c r="O77" s="738"/>
      <c r="P77" s="738"/>
      <c r="Q77" s="738"/>
      <c r="R77" s="868"/>
      <c r="S77" s="862"/>
      <c r="T77" s="862"/>
      <c r="U77" s="862"/>
      <c r="Y77" s="738"/>
      <c r="Z77" s="738"/>
      <c r="AA77" s="738"/>
      <c r="AB77" s="738"/>
      <c r="AC77" s="738"/>
      <c r="AD77" s="738"/>
      <c r="AE77" s="738"/>
      <c r="AF77" s="738"/>
      <c r="AG77" s="738"/>
      <c r="AH77" s="738"/>
      <c r="AI77" s="738"/>
      <c r="AJ77" s="738"/>
      <c r="AK77" s="738"/>
      <c r="AL77" s="985"/>
      <c r="AM77" s="985"/>
      <c r="AN77" s="738"/>
      <c r="AO77" s="738"/>
      <c r="AP77" s="738"/>
      <c r="AQ77" s="738"/>
      <c r="AR77" s="738"/>
      <c r="AS77" s="738"/>
      <c r="AT77" s="738"/>
      <c r="AU77" s="738"/>
      <c r="AV77" s="738"/>
      <c r="AW77" s="985"/>
      <c r="AX77" s="985"/>
      <c r="AY77" s="985"/>
      <c r="AZ77" s="738"/>
      <c r="BA77" s="738"/>
      <c r="BB77" s="986"/>
      <c r="BC77" s="862"/>
    </row>
    <row r="78" spans="2:135" s="741" customFormat="1" ht="33" x14ac:dyDescent="0.3">
      <c r="B78" s="746"/>
      <c r="C78" s="1112"/>
      <c r="D78" s="833" t="s">
        <v>326</v>
      </c>
      <c r="E78" s="833" t="s">
        <v>297</v>
      </c>
      <c r="F78" s="833" t="s">
        <v>298</v>
      </c>
      <c r="G78" s="834" t="s">
        <v>130</v>
      </c>
      <c r="H78" s="833" t="s">
        <v>349</v>
      </c>
      <c r="I78" s="833" t="s">
        <v>258</v>
      </c>
      <c r="J78" s="834" t="s">
        <v>353</v>
      </c>
      <c r="K78" s="755" t="s">
        <v>354</v>
      </c>
      <c r="L78" s="941" t="s">
        <v>145</v>
      </c>
      <c r="M78" s="833" t="s">
        <v>56</v>
      </c>
      <c r="N78" s="833" t="s">
        <v>351</v>
      </c>
      <c r="O78" s="738"/>
      <c r="P78" s="990"/>
      <c r="Q78" s="738"/>
      <c r="R78" s="868"/>
      <c r="T78" s="862"/>
      <c r="U78" s="862"/>
      <c r="Y78" s="738"/>
      <c r="Z78" s="738"/>
      <c r="AA78" s="738"/>
      <c r="AB78" s="738"/>
      <c r="AC78" s="738"/>
      <c r="AD78" s="738"/>
      <c r="AE78" s="738"/>
      <c r="AF78" s="738"/>
      <c r="AG78" s="738"/>
      <c r="AH78" s="738"/>
      <c r="AI78" s="738"/>
      <c r="AJ78" s="738"/>
      <c r="AK78" s="738"/>
      <c r="AL78" s="985"/>
      <c r="AM78" s="985"/>
      <c r="AN78" s="738"/>
      <c r="AO78" s="738"/>
      <c r="AP78" s="738"/>
      <c r="AQ78" s="738"/>
      <c r="AR78" s="738"/>
      <c r="AS78" s="738"/>
      <c r="AT78" s="738"/>
      <c r="AU78" s="738"/>
      <c r="AV78" s="738"/>
      <c r="AW78" s="985"/>
      <c r="AX78" s="985"/>
      <c r="AY78" s="985"/>
      <c r="AZ78" s="738"/>
      <c r="BA78" s="738"/>
      <c r="BB78" s="986"/>
      <c r="BC78" s="862"/>
    </row>
    <row r="79" spans="2:135" s="741" customFormat="1" ht="19.5" customHeight="1" x14ac:dyDescent="0.3">
      <c r="B79" s="991"/>
      <c r="C79" s="796">
        <v>1</v>
      </c>
      <c r="D79" s="844">
        <f>AD176</f>
        <v>0</v>
      </c>
      <c r="E79" s="844" t="str">
        <f t="shared" ref="E79:E88" si="51">BD19</f>
        <v/>
      </c>
      <c r="F79" s="844" t="str">
        <f t="shared" ref="F79:F88" si="52">BE19</f>
        <v/>
      </c>
      <c r="G79" s="845" t="str">
        <f t="shared" ref="G79:G88" si="53">IF(F20="","",IF(AND(M34="",N34=""),"-",IF(K20="","Quantity Needed",IF(AC115=0,"-",AC115*1))))</f>
        <v/>
      </c>
      <c r="H79" s="846">
        <f t="shared" ref="H79:H88" si="54">AN20</f>
        <v>0</v>
      </c>
      <c r="I79" s="846" t="str">
        <f t="shared" ref="I79:I88" si="55">IF(F20="","",IF(K20="","Quantity Needed",IF($D$16="","-",VLOOKUP(J34,$BC$40:$BD$42,2,FALSE)*K20)))</f>
        <v/>
      </c>
      <c r="J79" s="992" t="str">
        <f t="shared" ref="J79:J88" si="56">IF(F34=0,"-",IF(AND(Y45=2,F34&gt;0),180,IF(AND(Y45=2,F34=""),"-","")))</f>
        <v>-</v>
      </c>
      <c r="K79" s="993" t="str">
        <f t="shared" ref="K79:K88" si="57">IF(F34=0,"-",IF(AND(Y45=2,F34&gt;0),(F34/10)*6,IF(AND(Y45=2,F34=""),"-","")))</f>
        <v>-</v>
      </c>
      <c r="L79" s="992" t="str">
        <f t="shared" ref="L79:L88" si="58">IF(F34=0,"-",IF(AND(Y45=2,F34&gt;0),(F34/10)*(30/12),IF(AND(Y45=2,F34=""),"-","")))</f>
        <v>-</v>
      </c>
      <c r="M79" s="845" t="str">
        <f t="shared" ref="M79:M88" si="59">IF(K20="","",IF(AH65=0,"",AH65))</f>
        <v/>
      </c>
      <c r="N79" s="844" t="str">
        <f t="shared" ref="N79:N88" si="60">IF(K20="","",IF(AI65=0,"",AI65))</f>
        <v/>
      </c>
      <c r="O79" s="994"/>
      <c r="P79" s="995"/>
      <c r="Q79" s="738"/>
      <c r="R79" s="996"/>
      <c r="T79" s="862"/>
      <c r="U79" s="862"/>
      <c r="Y79" s="862"/>
      <c r="Z79" s="862"/>
      <c r="AR79" s="738"/>
      <c r="AS79" s="738"/>
      <c r="AT79" s="738"/>
      <c r="AU79" s="738"/>
      <c r="AV79" s="738"/>
      <c r="AW79" s="985"/>
      <c r="AX79" s="985"/>
      <c r="AY79" s="985"/>
      <c r="AZ79" s="738"/>
      <c r="BA79" s="738"/>
      <c r="BB79" s="986"/>
      <c r="BC79" s="862"/>
    </row>
    <row r="80" spans="2:135" s="741" customFormat="1" ht="19.5" customHeight="1" x14ac:dyDescent="0.3">
      <c r="B80" s="746"/>
      <c r="C80" s="796">
        <v>2</v>
      </c>
      <c r="D80" s="844">
        <f t="shared" ref="D80:D88" si="61">AD177</f>
        <v>0</v>
      </c>
      <c r="E80" s="844" t="str">
        <f t="shared" si="51"/>
        <v/>
      </c>
      <c r="F80" s="844" t="str">
        <f t="shared" si="52"/>
        <v/>
      </c>
      <c r="G80" s="845" t="str">
        <f t="shared" si="53"/>
        <v/>
      </c>
      <c r="H80" s="846">
        <f t="shared" si="54"/>
        <v>0</v>
      </c>
      <c r="I80" s="846" t="str">
        <f t="shared" si="55"/>
        <v/>
      </c>
      <c r="J80" s="992" t="str">
        <f t="shared" si="56"/>
        <v>-</v>
      </c>
      <c r="K80" s="993" t="str">
        <f t="shared" si="57"/>
        <v>-</v>
      </c>
      <c r="L80" s="992" t="str">
        <f t="shared" si="58"/>
        <v>-</v>
      </c>
      <c r="M80" s="845" t="str">
        <f t="shared" si="59"/>
        <v/>
      </c>
      <c r="N80" s="844" t="str">
        <f t="shared" si="60"/>
        <v/>
      </c>
      <c r="O80" s="738"/>
      <c r="Q80" s="738"/>
      <c r="R80" s="868"/>
      <c r="T80" s="862"/>
      <c r="U80" s="862"/>
      <c r="Y80" s="862"/>
      <c r="Z80" s="862"/>
      <c r="AR80" s="738"/>
      <c r="AS80" s="738"/>
      <c r="AT80" s="738"/>
      <c r="AU80" s="738"/>
      <c r="AV80" s="738"/>
      <c r="AW80" s="985"/>
      <c r="AX80" s="985"/>
      <c r="AY80" s="985"/>
      <c r="AZ80" s="738"/>
      <c r="BA80" s="738"/>
      <c r="BB80" s="986"/>
      <c r="BC80" s="862"/>
      <c r="CK80" s="862"/>
      <c r="CL80" s="862"/>
      <c r="CM80" s="862"/>
    </row>
    <row r="81" spans="2:91" s="741" customFormat="1" ht="19.5" customHeight="1" x14ac:dyDescent="0.3">
      <c r="B81" s="746"/>
      <c r="C81" s="796">
        <v>3</v>
      </c>
      <c r="D81" s="844">
        <f t="shared" si="61"/>
        <v>0</v>
      </c>
      <c r="E81" s="844" t="str">
        <f t="shared" si="51"/>
        <v/>
      </c>
      <c r="F81" s="844" t="str">
        <f t="shared" si="52"/>
        <v/>
      </c>
      <c r="G81" s="845" t="str">
        <f t="shared" si="53"/>
        <v/>
      </c>
      <c r="H81" s="846">
        <f t="shared" si="54"/>
        <v>0</v>
      </c>
      <c r="I81" s="846" t="str">
        <f t="shared" si="55"/>
        <v/>
      </c>
      <c r="J81" s="992" t="str">
        <f t="shared" si="56"/>
        <v>-</v>
      </c>
      <c r="K81" s="993" t="str">
        <f t="shared" si="57"/>
        <v>-</v>
      </c>
      <c r="L81" s="992" t="str">
        <f t="shared" si="58"/>
        <v>-</v>
      </c>
      <c r="M81" s="845" t="str">
        <f t="shared" si="59"/>
        <v/>
      </c>
      <c r="N81" s="844" t="str">
        <f t="shared" si="60"/>
        <v/>
      </c>
      <c r="O81" s="738"/>
      <c r="Q81" s="738"/>
      <c r="R81" s="868"/>
      <c r="S81" s="738"/>
      <c r="T81" s="862"/>
      <c r="U81" s="862"/>
      <c r="Y81" s="738"/>
      <c r="Z81" s="738"/>
      <c r="AA81" s="738"/>
      <c r="AB81" s="738"/>
      <c r="AC81" s="738"/>
      <c r="AD81" s="738"/>
      <c r="AE81" s="738"/>
      <c r="AF81" s="738"/>
      <c r="AG81" s="738"/>
      <c r="AH81" s="738"/>
      <c r="AI81" s="738"/>
      <c r="AJ81" s="738"/>
      <c r="AK81" s="738"/>
      <c r="AL81" s="985"/>
      <c r="AM81" s="985"/>
      <c r="AN81" s="738"/>
      <c r="AO81" s="738"/>
      <c r="AP81" s="738"/>
      <c r="AQ81" s="738"/>
      <c r="AR81" s="738"/>
      <c r="AS81" s="738"/>
      <c r="AT81" s="738"/>
      <c r="AU81" s="738"/>
      <c r="AV81" s="738"/>
      <c r="AW81" s="985"/>
      <c r="AX81" s="985"/>
      <c r="AY81" s="985"/>
      <c r="AZ81" s="738"/>
      <c r="BA81" s="738"/>
      <c r="BB81" s="986"/>
      <c r="BC81" s="862"/>
      <c r="CK81" s="862"/>
      <c r="CL81" s="862"/>
      <c r="CM81" s="862"/>
    </row>
    <row r="82" spans="2:91" s="741" customFormat="1" ht="19.5" customHeight="1" x14ac:dyDescent="0.3">
      <c r="B82" s="746"/>
      <c r="C82" s="796">
        <v>4</v>
      </c>
      <c r="D82" s="844">
        <f t="shared" si="61"/>
        <v>0</v>
      </c>
      <c r="E82" s="844" t="str">
        <f t="shared" si="51"/>
        <v/>
      </c>
      <c r="F82" s="844" t="str">
        <f t="shared" si="52"/>
        <v/>
      </c>
      <c r="G82" s="845" t="str">
        <f t="shared" si="53"/>
        <v/>
      </c>
      <c r="H82" s="846">
        <f t="shared" si="54"/>
        <v>0</v>
      </c>
      <c r="I82" s="846" t="str">
        <f t="shared" si="55"/>
        <v/>
      </c>
      <c r="J82" s="992" t="str">
        <f t="shared" si="56"/>
        <v>-</v>
      </c>
      <c r="K82" s="993" t="str">
        <f t="shared" si="57"/>
        <v>-</v>
      </c>
      <c r="L82" s="992" t="str">
        <f t="shared" si="58"/>
        <v>-</v>
      </c>
      <c r="M82" s="845" t="str">
        <f t="shared" si="59"/>
        <v/>
      </c>
      <c r="N82" s="844" t="str">
        <f t="shared" si="60"/>
        <v/>
      </c>
      <c r="O82" s="738"/>
      <c r="Q82" s="738"/>
      <c r="R82" s="868"/>
      <c r="S82" s="738"/>
      <c r="T82" s="862"/>
      <c r="U82" s="862"/>
      <c r="Y82" s="862"/>
      <c r="Z82" s="862"/>
      <c r="AL82" s="738"/>
      <c r="AM82" s="738"/>
      <c r="AN82" s="738"/>
      <c r="AO82" s="738"/>
      <c r="AP82" s="738"/>
      <c r="AQ82" s="738"/>
      <c r="AR82" s="738"/>
      <c r="AS82" s="738"/>
      <c r="AT82" s="738"/>
      <c r="AU82" s="738"/>
      <c r="AV82" s="738"/>
      <c r="AW82" s="985"/>
      <c r="AX82" s="985"/>
      <c r="AY82" s="985"/>
      <c r="AZ82" s="738"/>
      <c r="BA82" s="738"/>
      <c r="BB82" s="986"/>
      <c r="BC82" s="862"/>
      <c r="CK82" s="862"/>
      <c r="CL82" s="862"/>
      <c r="CM82" s="862"/>
    </row>
    <row r="83" spans="2:91" s="741" customFormat="1" ht="19.5" customHeight="1" x14ac:dyDescent="0.3">
      <c r="B83" s="746"/>
      <c r="C83" s="796">
        <v>5</v>
      </c>
      <c r="D83" s="844">
        <f t="shared" si="61"/>
        <v>0</v>
      </c>
      <c r="E83" s="844" t="str">
        <f t="shared" si="51"/>
        <v/>
      </c>
      <c r="F83" s="844" t="str">
        <f t="shared" si="52"/>
        <v/>
      </c>
      <c r="G83" s="845" t="str">
        <f t="shared" si="53"/>
        <v/>
      </c>
      <c r="H83" s="846">
        <f t="shared" si="54"/>
        <v>0</v>
      </c>
      <c r="I83" s="846" t="str">
        <f t="shared" si="55"/>
        <v/>
      </c>
      <c r="J83" s="992" t="str">
        <f t="shared" si="56"/>
        <v>-</v>
      </c>
      <c r="K83" s="993" t="str">
        <f t="shared" si="57"/>
        <v>-</v>
      </c>
      <c r="L83" s="992" t="str">
        <f t="shared" si="58"/>
        <v>-</v>
      </c>
      <c r="M83" s="845" t="str">
        <f t="shared" si="59"/>
        <v/>
      </c>
      <c r="N83" s="844" t="str">
        <f t="shared" si="60"/>
        <v/>
      </c>
      <c r="O83" s="738"/>
      <c r="Q83" s="738"/>
      <c r="R83" s="868"/>
      <c r="S83" s="738"/>
      <c r="T83" s="862"/>
      <c r="U83" s="862"/>
      <c r="Y83" s="738"/>
      <c r="Z83" s="738"/>
      <c r="AA83" s="738"/>
      <c r="AB83" s="738"/>
      <c r="AC83" s="738"/>
      <c r="AD83" s="738"/>
      <c r="AE83" s="738"/>
      <c r="AF83" s="738"/>
      <c r="AG83" s="738"/>
      <c r="AH83" s="738"/>
      <c r="AI83" s="738"/>
      <c r="AJ83" s="738"/>
      <c r="AK83" s="738"/>
      <c r="AL83" s="985"/>
      <c r="AM83" s="985"/>
      <c r="AN83" s="738"/>
      <c r="AO83" s="738"/>
      <c r="AP83" s="738"/>
      <c r="AQ83" s="738"/>
      <c r="AR83" s="738"/>
      <c r="AS83" s="738"/>
      <c r="AT83" s="738"/>
      <c r="AU83" s="738"/>
      <c r="AV83" s="738"/>
      <c r="AW83" s="985"/>
      <c r="AX83" s="985"/>
      <c r="AY83" s="985"/>
      <c r="AZ83" s="738"/>
      <c r="BA83" s="738"/>
      <c r="BB83" s="986"/>
      <c r="BC83" s="862"/>
      <c r="CK83" s="862"/>
      <c r="CL83" s="862"/>
      <c r="CM83" s="862"/>
    </row>
    <row r="84" spans="2:91" s="741" customFormat="1" ht="19.5" customHeight="1" x14ac:dyDescent="0.3">
      <c r="B84" s="746"/>
      <c r="C84" s="796">
        <v>6</v>
      </c>
      <c r="D84" s="844">
        <f t="shared" si="61"/>
        <v>0</v>
      </c>
      <c r="E84" s="844" t="str">
        <f t="shared" si="51"/>
        <v/>
      </c>
      <c r="F84" s="844" t="str">
        <f t="shared" si="52"/>
        <v/>
      </c>
      <c r="G84" s="845" t="str">
        <f t="shared" si="53"/>
        <v/>
      </c>
      <c r="H84" s="846">
        <f t="shared" si="54"/>
        <v>0</v>
      </c>
      <c r="I84" s="846" t="str">
        <f t="shared" si="55"/>
        <v/>
      </c>
      <c r="J84" s="992" t="str">
        <f t="shared" si="56"/>
        <v>-</v>
      </c>
      <c r="K84" s="993" t="str">
        <f t="shared" si="57"/>
        <v>-</v>
      </c>
      <c r="L84" s="992" t="str">
        <f t="shared" si="58"/>
        <v>-</v>
      </c>
      <c r="M84" s="845" t="str">
        <f t="shared" si="59"/>
        <v/>
      </c>
      <c r="N84" s="844" t="str">
        <f t="shared" si="60"/>
        <v/>
      </c>
      <c r="O84" s="738"/>
      <c r="P84" s="738"/>
      <c r="Q84" s="738"/>
      <c r="R84" s="868"/>
      <c r="S84" s="738"/>
      <c r="T84" s="862"/>
      <c r="U84" s="862"/>
      <c r="Y84" s="738"/>
      <c r="Z84" s="738"/>
      <c r="AA84" s="738"/>
      <c r="AB84" s="738"/>
      <c r="AC84" s="738"/>
      <c r="AD84" s="738"/>
      <c r="AE84" s="738"/>
      <c r="AF84" s="738"/>
      <c r="AG84" s="738"/>
      <c r="AH84" s="738"/>
      <c r="AI84" s="738"/>
      <c r="AJ84" s="738"/>
      <c r="AK84" s="738"/>
      <c r="AL84" s="985"/>
      <c r="AM84" s="985"/>
      <c r="AN84" s="738"/>
      <c r="AO84" s="738"/>
      <c r="AP84" s="738"/>
      <c r="AQ84" s="738"/>
      <c r="AR84" s="738"/>
      <c r="AS84" s="738"/>
      <c r="AT84" s="738"/>
      <c r="AU84" s="738"/>
      <c r="AV84" s="738"/>
      <c r="AW84" s="985"/>
      <c r="AX84" s="985"/>
      <c r="AY84" s="985"/>
      <c r="AZ84" s="738"/>
      <c r="BA84" s="738"/>
      <c r="BB84" s="986"/>
      <c r="BC84" s="862"/>
      <c r="CK84" s="862"/>
      <c r="CL84" s="862"/>
      <c r="CM84" s="862"/>
    </row>
    <row r="85" spans="2:91" s="741" customFormat="1" ht="19.5" customHeight="1" x14ac:dyDescent="0.3">
      <c r="B85" s="746"/>
      <c r="C85" s="796">
        <v>7</v>
      </c>
      <c r="D85" s="844">
        <f t="shared" si="61"/>
        <v>0</v>
      </c>
      <c r="E85" s="844" t="str">
        <f t="shared" si="51"/>
        <v/>
      </c>
      <c r="F85" s="844" t="str">
        <f t="shared" si="52"/>
        <v/>
      </c>
      <c r="G85" s="845" t="str">
        <f t="shared" si="53"/>
        <v/>
      </c>
      <c r="H85" s="846">
        <f t="shared" si="54"/>
        <v>0</v>
      </c>
      <c r="I85" s="846" t="str">
        <f t="shared" si="55"/>
        <v/>
      </c>
      <c r="J85" s="992" t="str">
        <f t="shared" si="56"/>
        <v>-</v>
      </c>
      <c r="K85" s="993" t="str">
        <f t="shared" si="57"/>
        <v>-</v>
      </c>
      <c r="L85" s="992" t="str">
        <f t="shared" si="58"/>
        <v>-</v>
      </c>
      <c r="M85" s="845" t="str">
        <f t="shared" si="59"/>
        <v/>
      </c>
      <c r="N85" s="844" t="str">
        <f t="shared" si="60"/>
        <v/>
      </c>
      <c r="O85" s="738"/>
      <c r="P85" s="738"/>
      <c r="Q85" s="738"/>
      <c r="R85" s="868"/>
      <c r="S85" s="738"/>
      <c r="T85" s="862"/>
      <c r="U85" s="862"/>
      <c r="Y85" s="862"/>
      <c r="Z85" s="862"/>
      <c r="AL85" s="738"/>
      <c r="AM85" s="738"/>
      <c r="AN85" s="738"/>
      <c r="AO85" s="738"/>
      <c r="AP85" s="738"/>
      <c r="AQ85" s="738"/>
      <c r="AR85" s="738"/>
      <c r="AS85" s="738"/>
      <c r="AT85" s="738"/>
      <c r="AU85" s="738"/>
      <c r="AV85" s="738"/>
      <c r="AW85" s="985"/>
      <c r="AX85" s="985"/>
      <c r="AY85" s="985"/>
      <c r="AZ85" s="738"/>
      <c r="BA85" s="738"/>
      <c r="BB85" s="986"/>
      <c r="BC85" s="862"/>
      <c r="CK85" s="862"/>
      <c r="CL85" s="862"/>
      <c r="CM85" s="862"/>
    </row>
    <row r="86" spans="2:91" s="741" customFormat="1" ht="19.5" customHeight="1" x14ac:dyDescent="0.3">
      <c r="B86" s="746"/>
      <c r="C86" s="796">
        <v>8</v>
      </c>
      <c r="D86" s="844">
        <f t="shared" si="61"/>
        <v>0</v>
      </c>
      <c r="E86" s="844" t="str">
        <f t="shared" si="51"/>
        <v/>
      </c>
      <c r="F86" s="844" t="str">
        <f t="shared" si="52"/>
        <v/>
      </c>
      <c r="G86" s="845" t="str">
        <f t="shared" si="53"/>
        <v/>
      </c>
      <c r="H86" s="846">
        <f t="shared" si="54"/>
        <v>0</v>
      </c>
      <c r="I86" s="846" t="str">
        <f t="shared" si="55"/>
        <v/>
      </c>
      <c r="J86" s="992" t="str">
        <f t="shared" si="56"/>
        <v>-</v>
      </c>
      <c r="K86" s="993" t="str">
        <f t="shared" si="57"/>
        <v>-</v>
      </c>
      <c r="L86" s="992" t="str">
        <f t="shared" si="58"/>
        <v>-</v>
      </c>
      <c r="M86" s="845" t="str">
        <f t="shared" si="59"/>
        <v/>
      </c>
      <c r="N86" s="844" t="str">
        <f t="shared" si="60"/>
        <v/>
      </c>
      <c r="O86" s="738"/>
      <c r="P86" s="738"/>
      <c r="Q86" s="738"/>
      <c r="R86" s="868"/>
      <c r="S86" s="738"/>
      <c r="T86" s="862"/>
      <c r="U86" s="862"/>
      <c r="Y86" s="862"/>
      <c r="Z86" s="862"/>
      <c r="AL86" s="738"/>
      <c r="AM86" s="738"/>
      <c r="AN86" s="738"/>
      <c r="AO86" s="738"/>
      <c r="AP86" s="738"/>
      <c r="AQ86" s="738"/>
      <c r="AR86" s="738"/>
      <c r="AS86" s="738"/>
      <c r="AT86" s="738"/>
      <c r="AU86" s="738"/>
      <c r="AV86" s="738"/>
      <c r="AW86" s="985"/>
      <c r="AX86" s="985"/>
      <c r="AY86" s="985"/>
      <c r="AZ86" s="738"/>
      <c r="BA86" s="738"/>
      <c r="BB86" s="986"/>
      <c r="BC86" s="862"/>
      <c r="CK86" s="862"/>
      <c r="CL86" s="862"/>
      <c r="CM86" s="862"/>
    </row>
    <row r="87" spans="2:91" s="741" customFormat="1" ht="19.5" customHeight="1" x14ac:dyDescent="0.3">
      <c r="B87" s="746"/>
      <c r="C87" s="796">
        <v>9</v>
      </c>
      <c r="D87" s="844">
        <f t="shared" si="61"/>
        <v>0</v>
      </c>
      <c r="E87" s="844" t="str">
        <f t="shared" si="51"/>
        <v/>
      </c>
      <c r="F87" s="844" t="str">
        <f t="shared" si="52"/>
        <v/>
      </c>
      <c r="G87" s="845" t="str">
        <f t="shared" si="53"/>
        <v/>
      </c>
      <c r="H87" s="846">
        <f t="shared" si="54"/>
        <v>0</v>
      </c>
      <c r="I87" s="846" t="str">
        <f t="shared" si="55"/>
        <v/>
      </c>
      <c r="J87" s="992" t="str">
        <f t="shared" si="56"/>
        <v>-</v>
      </c>
      <c r="K87" s="993" t="str">
        <f t="shared" si="57"/>
        <v>-</v>
      </c>
      <c r="L87" s="992" t="str">
        <f t="shared" si="58"/>
        <v>-</v>
      </c>
      <c r="M87" s="845" t="str">
        <f t="shared" si="59"/>
        <v/>
      </c>
      <c r="N87" s="844" t="str">
        <f t="shared" si="60"/>
        <v/>
      </c>
      <c r="O87" s="738"/>
      <c r="P87" s="738"/>
      <c r="Q87" s="738"/>
      <c r="R87" s="868"/>
      <c r="S87" s="738"/>
      <c r="T87" s="862"/>
      <c r="U87" s="862"/>
      <c r="Y87" s="869" t="s">
        <v>227</v>
      </c>
      <c r="Z87" s="869"/>
      <c r="AA87" s="869"/>
      <c r="AB87" s="869"/>
      <c r="AC87" s="869"/>
      <c r="AD87" s="869"/>
      <c r="AE87" s="869"/>
      <c r="AF87" s="869"/>
      <c r="AG87" s="869"/>
      <c r="AH87" s="869"/>
      <c r="AI87" s="869"/>
      <c r="AJ87" s="869"/>
      <c r="AK87" s="869"/>
      <c r="AL87" s="869"/>
      <c r="AM87" s="869"/>
      <c r="AN87" s="869"/>
      <c r="AO87" s="869"/>
      <c r="AP87" s="869"/>
      <c r="AQ87" s="869"/>
      <c r="AR87" s="738"/>
      <c r="AS87" s="738"/>
      <c r="AT87" s="738"/>
      <c r="AU87" s="738"/>
      <c r="AV87" s="738"/>
      <c r="AW87" s="985"/>
      <c r="AX87" s="985"/>
      <c r="AY87" s="985"/>
      <c r="AZ87" s="738"/>
      <c r="BA87" s="738"/>
      <c r="BB87" s="986"/>
      <c r="BC87" s="862"/>
    </row>
    <row r="88" spans="2:91" s="741" customFormat="1" ht="19.5" customHeight="1" x14ac:dyDescent="0.3">
      <c r="B88" s="746"/>
      <c r="C88" s="796">
        <v>10</v>
      </c>
      <c r="D88" s="844">
        <f t="shared" si="61"/>
        <v>0</v>
      </c>
      <c r="E88" s="844" t="str">
        <f t="shared" si="51"/>
        <v/>
      </c>
      <c r="F88" s="844" t="str">
        <f t="shared" si="52"/>
        <v/>
      </c>
      <c r="G88" s="845" t="str">
        <f t="shared" si="53"/>
        <v/>
      </c>
      <c r="H88" s="846">
        <f t="shared" si="54"/>
        <v>0</v>
      </c>
      <c r="I88" s="846" t="str">
        <f t="shared" si="55"/>
        <v/>
      </c>
      <c r="J88" s="992" t="str">
        <f t="shared" si="56"/>
        <v>-</v>
      </c>
      <c r="K88" s="993" t="str">
        <f t="shared" si="57"/>
        <v>-</v>
      </c>
      <c r="L88" s="992" t="str">
        <f t="shared" si="58"/>
        <v>-</v>
      </c>
      <c r="M88" s="845" t="str">
        <f t="shared" si="59"/>
        <v/>
      </c>
      <c r="N88" s="844" t="str">
        <f t="shared" si="60"/>
        <v/>
      </c>
      <c r="O88" s="738"/>
      <c r="P88" s="738"/>
      <c r="Q88" s="738"/>
      <c r="R88" s="868"/>
      <c r="S88" s="738"/>
      <c r="T88" s="862"/>
      <c r="U88" s="862"/>
      <c r="Y88" s="738"/>
      <c r="Z88" s="738"/>
      <c r="AA88" s="738"/>
      <c r="AB88" s="738"/>
      <c r="AC88" s="738"/>
      <c r="AD88" s="738"/>
      <c r="AE88" s="738"/>
      <c r="AF88" s="738"/>
      <c r="AG88" s="738"/>
      <c r="AH88" s="738"/>
      <c r="AI88" s="738"/>
      <c r="AJ88" s="738"/>
      <c r="AK88" s="738"/>
      <c r="AL88" s="985"/>
      <c r="AM88" s="985"/>
      <c r="AN88" s="738"/>
      <c r="AO88" s="738"/>
      <c r="AP88" s="738"/>
      <c r="AQ88" s="738"/>
      <c r="AR88" s="738"/>
      <c r="AS88" s="738"/>
      <c r="AT88" s="738"/>
      <c r="AU88" s="738"/>
      <c r="AV88" s="738"/>
      <c r="AW88" s="985"/>
      <c r="AX88" s="985"/>
      <c r="AY88" s="985"/>
      <c r="AZ88" s="738"/>
      <c r="BA88" s="738"/>
      <c r="BB88" s="986"/>
      <c r="BC88" s="862"/>
    </row>
    <row r="89" spans="2:91" s="741" customFormat="1" ht="30" customHeight="1" x14ac:dyDescent="0.3">
      <c r="B89" s="746"/>
      <c r="C89" s="738"/>
      <c r="D89" s="812"/>
      <c r="E89" s="812"/>
      <c r="F89" s="812"/>
      <c r="G89" s="812"/>
      <c r="H89" s="812"/>
      <c r="I89" s="812"/>
      <c r="J89" s="812"/>
      <c r="K89" s="812"/>
      <c r="L89" s="812"/>
      <c r="M89" s="812"/>
      <c r="N89" s="812"/>
      <c r="O89" s="738"/>
      <c r="P89" s="738"/>
      <c r="Q89" s="738"/>
      <c r="R89" s="868"/>
      <c r="S89" s="738"/>
      <c r="T89" s="862"/>
      <c r="U89" s="862"/>
      <c r="Y89" s="738"/>
      <c r="Z89" s="738"/>
      <c r="AA89" s="738"/>
      <c r="AB89" s="738"/>
      <c r="AC89" s="738"/>
      <c r="AD89" s="738"/>
      <c r="AE89" s="738"/>
      <c r="AF89" s="738"/>
      <c r="AG89" s="738"/>
      <c r="AH89" s="738"/>
      <c r="AI89" s="738"/>
      <c r="AJ89" s="738"/>
      <c r="AK89" s="738"/>
      <c r="AL89" s="985"/>
      <c r="AM89" s="985"/>
      <c r="AN89" s="738"/>
      <c r="AO89" s="738"/>
      <c r="AP89" s="738"/>
      <c r="AQ89" s="738"/>
      <c r="AR89" s="738"/>
      <c r="AS89" s="738"/>
      <c r="AT89" s="738"/>
      <c r="AU89" s="738"/>
      <c r="AV89" s="738"/>
      <c r="AW89" s="985"/>
      <c r="AX89" s="985"/>
      <c r="AY89" s="985"/>
      <c r="AZ89" s="738"/>
      <c r="BA89" s="738"/>
      <c r="BB89" s="986"/>
      <c r="BC89" s="862"/>
    </row>
    <row r="90" spans="2:91" s="741" customFormat="1" ht="30" customHeight="1" x14ac:dyDescent="0.3">
      <c r="B90" s="746"/>
      <c r="C90" s="738"/>
      <c r="D90" s="738"/>
      <c r="E90" s="738"/>
      <c r="F90" s="738"/>
      <c r="G90" s="738"/>
      <c r="H90" s="738"/>
      <c r="I90" s="738"/>
      <c r="J90" s="738"/>
      <c r="K90" s="738"/>
      <c r="L90" s="854" t="s">
        <v>12</v>
      </c>
      <c r="M90" s="997">
        <f>IF(AH76="","",AH76)</f>
        <v>0</v>
      </c>
      <c r="N90" s="997">
        <f>IF(AI76="","",AI76)</f>
        <v>0</v>
      </c>
      <c r="O90" s="738"/>
      <c r="P90" s="738"/>
      <c r="Q90" s="738"/>
      <c r="R90" s="868"/>
      <c r="S90" s="738"/>
      <c r="T90" s="862"/>
      <c r="U90" s="862"/>
      <c r="AJ90" s="738"/>
      <c r="AK90" s="738"/>
      <c r="AL90" s="985"/>
      <c r="AM90" s="985"/>
      <c r="AN90" s="738"/>
      <c r="AO90" s="738"/>
      <c r="AP90" s="738"/>
      <c r="AQ90" s="738"/>
      <c r="AR90" s="738"/>
      <c r="AS90" s="738"/>
      <c r="AT90" s="738"/>
      <c r="AU90" s="738"/>
      <c r="AV90" s="738"/>
      <c r="AW90" s="985"/>
      <c r="AX90" s="985"/>
      <c r="AY90" s="985"/>
      <c r="AZ90" s="738"/>
      <c r="BA90" s="738"/>
      <c r="BB90" s="986"/>
      <c r="BC90" s="862"/>
    </row>
    <row r="91" spans="2:91" s="741" customFormat="1" ht="30" customHeight="1" x14ac:dyDescent="0.3">
      <c r="B91" s="746"/>
      <c r="R91" s="868"/>
      <c r="S91" s="738"/>
      <c r="T91" s="862"/>
      <c r="U91" s="862"/>
      <c r="AJ91" s="738"/>
      <c r="AK91" s="738"/>
      <c r="AL91" s="985"/>
      <c r="AM91" s="985"/>
      <c r="AN91" s="738"/>
      <c r="AO91" s="738"/>
      <c r="AP91" s="738"/>
      <c r="AQ91" s="738"/>
      <c r="AR91" s="738"/>
      <c r="AS91" s="738"/>
      <c r="AT91" s="738"/>
      <c r="AU91" s="738"/>
      <c r="AV91" s="738"/>
      <c r="AW91" s="985"/>
      <c r="AX91" s="985"/>
      <c r="AY91" s="985"/>
      <c r="AZ91" s="738"/>
      <c r="BA91" s="738"/>
      <c r="BB91" s="986"/>
      <c r="BC91" s="862"/>
    </row>
    <row r="92" spans="2:91" s="741" customFormat="1" ht="30" customHeight="1" thickBot="1" x14ac:dyDescent="0.35">
      <c r="B92" s="858"/>
      <c r="C92" s="859"/>
      <c r="D92" s="859"/>
      <c r="E92" s="859"/>
      <c r="F92" s="859"/>
      <c r="G92" s="859"/>
      <c r="H92" s="859"/>
      <c r="I92" s="859"/>
      <c r="J92" s="859"/>
      <c r="K92" s="859"/>
      <c r="L92" s="859"/>
      <c r="M92" s="859"/>
      <c r="N92" s="859"/>
      <c r="O92" s="859"/>
      <c r="P92" s="859"/>
      <c r="Q92" s="859"/>
      <c r="R92" s="998"/>
      <c r="S92" s="738"/>
      <c r="T92" s="862"/>
      <c r="U92" s="862"/>
      <c r="Y92" s="1171" t="s">
        <v>90</v>
      </c>
      <c r="Z92" s="1172"/>
      <c r="AC92" s="780" t="s">
        <v>127</v>
      </c>
      <c r="AD92" s="922" t="s">
        <v>128</v>
      </c>
      <c r="AJ92" s="738"/>
      <c r="AK92" s="738"/>
      <c r="AL92" s="985"/>
      <c r="AM92" s="985"/>
      <c r="AN92" s="738"/>
      <c r="AO92" s="738"/>
      <c r="AP92" s="738"/>
      <c r="AQ92" s="738"/>
      <c r="AR92" s="738"/>
      <c r="AS92" s="738"/>
      <c r="AT92" s="738"/>
      <c r="AU92" s="738"/>
      <c r="AV92" s="738"/>
      <c r="AW92" s="985"/>
      <c r="AX92" s="985"/>
      <c r="AY92" s="985"/>
      <c r="AZ92" s="738"/>
      <c r="BA92" s="738"/>
      <c r="BB92" s="986"/>
      <c r="BC92" s="862"/>
    </row>
    <row r="93" spans="2:91" ht="30" customHeight="1" thickTop="1" x14ac:dyDescent="0.3">
      <c r="B93" s="405"/>
      <c r="C93" s="405"/>
      <c r="D93" s="405"/>
      <c r="E93" s="405"/>
      <c r="F93" s="405"/>
      <c r="G93" s="405"/>
      <c r="H93" s="405"/>
      <c r="I93" s="405"/>
      <c r="J93" s="405"/>
      <c r="K93" s="405"/>
      <c r="L93" s="405"/>
      <c r="M93" s="405"/>
      <c r="N93" s="405"/>
      <c r="O93" s="405"/>
      <c r="P93" s="405"/>
      <c r="Q93" s="405"/>
      <c r="R93" s="637"/>
      <c r="S93" s="407"/>
      <c r="Y93" s="1084" t="str">
        <f t="shared" ref="Y93:Y102" si="62">IF(OR(N34=$AV$8,N34=""),$AV$28,IF(OR(N34=$AV$9,N34=$AV$10),$AV$29,$AV$30))</f>
        <v xml:space="preserve">-                     </v>
      </c>
      <c r="Z93" s="1084"/>
      <c r="AA93" s="427">
        <f t="shared" ref="AA93:AA102" si="63">IF(O34="",1,2)</f>
        <v>1</v>
      </c>
      <c r="AB93" s="427"/>
      <c r="AC93" s="539">
        <f t="shared" ref="AC93:AC102" si="64">IF(M34="",0,IF(N34="",0,IF(N34=$AV$9,0,IF(M34=$AV$6,0,VLOOKUP(N34,$AV$8:$AX$12,3,FALSE)))))</f>
        <v>0</v>
      </c>
      <c r="AD93" s="535"/>
      <c r="AE93" s="427"/>
      <c r="AF93" s="427"/>
      <c r="AG93" s="427"/>
      <c r="AI93" s="427"/>
      <c r="AL93" s="407"/>
      <c r="AM93" s="407"/>
      <c r="AN93" s="407"/>
      <c r="AO93" s="407"/>
      <c r="AP93" s="407"/>
      <c r="AQ93" s="407"/>
      <c r="AR93" s="407"/>
      <c r="AS93" s="407"/>
      <c r="AT93" s="407"/>
      <c r="AU93" s="407"/>
      <c r="AV93" s="407"/>
      <c r="AW93" s="407"/>
      <c r="AX93" s="407"/>
      <c r="AY93" s="407"/>
      <c r="AZ93" s="407"/>
      <c r="BA93" s="407"/>
      <c r="BB93" s="407"/>
      <c r="BC93" s="404"/>
    </row>
    <row r="94" spans="2:91" ht="30" hidden="1" customHeight="1" thickBot="1" x14ac:dyDescent="0.35">
      <c r="R94" s="403"/>
      <c r="S94" s="407"/>
      <c r="Y94" s="1084" t="str">
        <f t="shared" si="62"/>
        <v xml:space="preserve">-                     </v>
      </c>
      <c r="Z94" s="1084"/>
      <c r="AA94" s="403">
        <f t="shared" si="63"/>
        <v>1</v>
      </c>
      <c r="AC94" s="539">
        <f t="shared" si="64"/>
        <v>0</v>
      </c>
      <c r="AD94" s="535"/>
      <c r="BC94" s="404"/>
    </row>
    <row r="95" spans="2:91" ht="30" hidden="1" customHeight="1" thickTop="1" x14ac:dyDescent="0.3">
      <c r="B95" s="638"/>
      <c r="C95" s="479"/>
      <c r="D95" s="479"/>
      <c r="E95" s="479"/>
      <c r="F95" s="479"/>
      <c r="G95" s="479"/>
      <c r="H95" s="479"/>
      <c r="I95" s="479"/>
      <c r="J95" s="479"/>
      <c r="K95" s="479"/>
      <c r="L95" s="480"/>
      <c r="R95" s="403"/>
      <c r="S95" s="407"/>
      <c r="Y95" s="1084" t="str">
        <f t="shared" si="62"/>
        <v xml:space="preserve">-                     </v>
      </c>
      <c r="Z95" s="1084"/>
      <c r="AA95" s="403">
        <f t="shared" si="63"/>
        <v>1</v>
      </c>
      <c r="AC95" s="539">
        <f t="shared" si="64"/>
        <v>0</v>
      </c>
      <c r="AD95" s="535"/>
    </row>
    <row r="96" spans="2:91" ht="30" hidden="1" customHeight="1" x14ac:dyDescent="0.3">
      <c r="B96" s="639"/>
      <c r="C96" s="1244" t="s">
        <v>259</v>
      </c>
      <c r="D96" s="1245"/>
      <c r="E96" s="1245"/>
      <c r="F96" s="1245"/>
      <c r="G96" s="1245"/>
      <c r="H96" s="1245"/>
      <c r="I96" s="1245"/>
      <c r="J96" s="1245"/>
      <c r="K96" s="1246"/>
      <c r="L96" s="484"/>
      <c r="R96" s="403"/>
      <c r="S96" s="407"/>
      <c r="Y96" s="1084" t="str">
        <f t="shared" si="62"/>
        <v xml:space="preserve">-                     </v>
      </c>
      <c r="Z96" s="1084"/>
      <c r="AA96" s="403">
        <f t="shared" si="63"/>
        <v>1</v>
      </c>
      <c r="AC96" s="539">
        <f t="shared" si="64"/>
        <v>0</v>
      </c>
      <c r="AD96" s="418"/>
    </row>
    <row r="97" spans="2:30" ht="30" hidden="1" customHeight="1" x14ac:dyDescent="0.3">
      <c r="B97" s="640"/>
      <c r="C97" s="485" t="s">
        <v>100</v>
      </c>
      <c r="D97" s="641" t="s">
        <v>133</v>
      </c>
      <c r="E97" s="485" t="s">
        <v>165</v>
      </c>
      <c r="F97" s="486" t="s">
        <v>166</v>
      </c>
      <c r="G97" s="1194" t="s">
        <v>249</v>
      </c>
      <c r="H97" s="1195"/>
      <c r="I97" s="486" t="s">
        <v>198</v>
      </c>
      <c r="J97" s="1194" t="s">
        <v>215</v>
      </c>
      <c r="K97" s="1195"/>
      <c r="L97" s="484"/>
      <c r="M97" s="642"/>
      <c r="P97" s="407"/>
      <c r="Q97" s="407"/>
      <c r="R97" s="407"/>
      <c r="S97" s="407"/>
      <c r="Y97" s="1084" t="str">
        <f t="shared" si="62"/>
        <v xml:space="preserve">-                     </v>
      </c>
      <c r="Z97" s="1084"/>
      <c r="AA97" s="403">
        <f t="shared" si="63"/>
        <v>1</v>
      </c>
      <c r="AC97" s="539">
        <f t="shared" si="64"/>
        <v>0</v>
      </c>
      <c r="AD97" s="535"/>
    </row>
    <row r="98" spans="2:30" ht="30" hidden="1" customHeight="1" x14ac:dyDescent="0.3">
      <c r="B98" s="640">
        <v>1</v>
      </c>
      <c r="C98" s="1160">
        <v>1</v>
      </c>
      <c r="D98" s="643"/>
      <c r="E98" s="1179"/>
      <c r="F98" s="1162"/>
      <c r="G98" s="1181"/>
      <c r="H98" s="1182"/>
      <c r="I98" s="1160"/>
      <c r="J98" s="1166"/>
      <c r="K98" s="1167"/>
      <c r="L98" s="484"/>
      <c r="M98" s="644"/>
      <c r="P98" s="407"/>
      <c r="Q98" s="407"/>
      <c r="R98" s="407"/>
      <c r="S98" s="407"/>
      <c r="Y98" s="1084" t="str">
        <f t="shared" si="62"/>
        <v xml:space="preserve">-                     </v>
      </c>
      <c r="Z98" s="1084"/>
      <c r="AA98" s="403">
        <f t="shared" si="63"/>
        <v>1</v>
      </c>
      <c r="AC98" s="539">
        <f t="shared" si="64"/>
        <v>0</v>
      </c>
      <c r="AD98" s="535"/>
    </row>
    <row r="99" spans="2:30" ht="30" hidden="1" customHeight="1" x14ac:dyDescent="0.3">
      <c r="B99" s="640" t="s">
        <v>229</v>
      </c>
      <c r="C99" s="1161"/>
      <c r="D99" s="643"/>
      <c r="E99" s="1180"/>
      <c r="F99" s="1163"/>
      <c r="G99" s="1183"/>
      <c r="H99" s="1184"/>
      <c r="I99" s="1161"/>
      <c r="J99" s="1168"/>
      <c r="K99" s="1169"/>
      <c r="L99" s="484"/>
      <c r="M99" s="644"/>
      <c r="P99" s="407"/>
      <c r="Q99" s="407"/>
      <c r="R99" s="407"/>
      <c r="S99" s="407"/>
      <c r="Y99" s="1084" t="str">
        <f t="shared" si="62"/>
        <v xml:space="preserve">-                     </v>
      </c>
      <c r="Z99" s="1084"/>
      <c r="AA99" s="403">
        <f t="shared" si="63"/>
        <v>1</v>
      </c>
      <c r="AC99" s="539">
        <f t="shared" si="64"/>
        <v>0</v>
      </c>
      <c r="AD99" s="535"/>
    </row>
    <row r="100" spans="2:30" ht="30" hidden="1" customHeight="1" x14ac:dyDescent="0.3">
      <c r="B100" s="640">
        <v>2</v>
      </c>
      <c r="C100" s="1160">
        <v>2</v>
      </c>
      <c r="D100" s="643"/>
      <c r="E100" s="1179"/>
      <c r="F100" s="1162"/>
      <c r="G100" s="1181"/>
      <c r="H100" s="1182"/>
      <c r="I100" s="1160"/>
      <c r="J100" s="1166"/>
      <c r="K100" s="1167"/>
      <c r="L100" s="484"/>
      <c r="M100" s="644"/>
      <c r="P100" s="407"/>
      <c r="Q100" s="407"/>
      <c r="R100" s="407"/>
      <c r="S100" s="407"/>
      <c r="Y100" s="1084" t="str">
        <f t="shared" si="62"/>
        <v xml:space="preserve">-                     </v>
      </c>
      <c r="Z100" s="1084"/>
      <c r="AA100" s="403">
        <f t="shared" si="63"/>
        <v>1</v>
      </c>
      <c r="AC100" s="539">
        <f t="shared" si="64"/>
        <v>0</v>
      </c>
      <c r="AD100" s="535"/>
    </row>
    <row r="101" spans="2:30" ht="30" hidden="1" customHeight="1" x14ac:dyDescent="0.3">
      <c r="B101" s="640" t="s">
        <v>232</v>
      </c>
      <c r="C101" s="1161"/>
      <c r="D101" s="643"/>
      <c r="E101" s="1180"/>
      <c r="F101" s="1163"/>
      <c r="G101" s="1183"/>
      <c r="H101" s="1184"/>
      <c r="I101" s="1161"/>
      <c r="J101" s="1168"/>
      <c r="K101" s="1169"/>
      <c r="L101" s="484"/>
      <c r="M101" s="644"/>
      <c r="P101" s="407"/>
      <c r="Q101" s="407"/>
      <c r="R101" s="407"/>
      <c r="S101" s="407"/>
      <c r="Y101" s="1084" t="str">
        <f t="shared" si="62"/>
        <v xml:space="preserve">-                     </v>
      </c>
      <c r="Z101" s="1084"/>
      <c r="AA101" s="403">
        <f t="shared" si="63"/>
        <v>1</v>
      </c>
      <c r="AC101" s="539">
        <f t="shared" si="64"/>
        <v>0</v>
      </c>
      <c r="AD101" s="535"/>
    </row>
    <row r="102" spans="2:30" hidden="1" x14ac:dyDescent="0.3">
      <c r="B102" s="640">
        <v>3</v>
      </c>
      <c r="C102" s="1160">
        <v>3</v>
      </c>
      <c r="D102" s="643"/>
      <c r="E102" s="1179"/>
      <c r="F102" s="1162"/>
      <c r="G102" s="1181"/>
      <c r="H102" s="1182"/>
      <c r="I102" s="1160"/>
      <c r="J102" s="1166"/>
      <c r="K102" s="1167"/>
      <c r="L102" s="484"/>
      <c r="M102" s="644"/>
      <c r="P102" s="407"/>
      <c r="Q102" s="407"/>
      <c r="R102" s="407"/>
      <c r="S102" s="403"/>
      <c r="Y102" s="1084" t="str">
        <f t="shared" si="62"/>
        <v xml:space="preserve">-                     </v>
      </c>
      <c r="Z102" s="1084"/>
      <c r="AA102" s="403">
        <f t="shared" si="63"/>
        <v>1</v>
      </c>
      <c r="AC102" s="539">
        <f t="shared" si="64"/>
        <v>0</v>
      </c>
      <c r="AD102" s="535"/>
    </row>
    <row r="103" spans="2:30" hidden="1" x14ac:dyDescent="0.3">
      <c r="B103" s="640" t="s">
        <v>234</v>
      </c>
      <c r="C103" s="1161"/>
      <c r="D103" s="643"/>
      <c r="E103" s="1180"/>
      <c r="F103" s="1163"/>
      <c r="G103" s="1183"/>
      <c r="H103" s="1184"/>
      <c r="I103" s="1161"/>
      <c r="J103" s="1168"/>
      <c r="K103" s="1169"/>
      <c r="L103" s="484"/>
      <c r="M103" s="644"/>
      <c r="P103" s="407"/>
      <c r="Q103" s="407"/>
      <c r="R103" s="407"/>
      <c r="S103" s="403"/>
    </row>
    <row r="104" spans="2:30" hidden="1" x14ac:dyDescent="0.3">
      <c r="B104" s="640">
        <v>4</v>
      </c>
      <c r="C104" s="1160">
        <v>4</v>
      </c>
      <c r="D104" s="643"/>
      <c r="E104" s="1179"/>
      <c r="F104" s="1162"/>
      <c r="G104" s="1181"/>
      <c r="H104" s="1182"/>
      <c r="I104" s="1160"/>
      <c r="J104" s="1166"/>
      <c r="K104" s="1167"/>
      <c r="L104" s="484"/>
      <c r="M104" s="644"/>
      <c r="P104" s="407"/>
      <c r="Q104" s="407"/>
      <c r="R104" s="407"/>
      <c r="S104" s="403"/>
      <c r="Y104" s="404"/>
    </row>
    <row r="105" spans="2:30" hidden="1" x14ac:dyDescent="0.3">
      <c r="B105" s="640" t="s">
        <v>236</v>
      </c>
      <c r="C105" s="1161"/>
      <c r="D105" s="643"/>
      <c r="E105" s="1180"/>
      <c r="F105" s="1163"/>
      <c r="G105" s="1183"/>
      <c r="H105" s="1184"/>
      <c r="I105" s="1161"/>
      <c r="J105" s="1168"/>
      <c r="K105" s="1169"/>
      <c r="L105" s="484"/>
      <c r="M105" s="644"/>
      <c r="P105" s="407"/>
      <c r="Q105" s="407"/>
      <c r="R105" s="407"/>
      <c r="S105" s="403"/>
    </row>
    <row r="106" spans="2:30" hidden="1" x14ac:dyDescent="0.3">
      <c r="B106" s="640">
        <v>5</v>
      </c>
      <c r="C106" s="1160">
        <v>5</v>
      </c>
      <c r="D106" s="643"/>
      <c r="E106" s="1179"/>
      <c r="F106" s="1162"/>
      <c r="G106" s="1181"/>
      <c r="H106" s="1182"/>
      <c r="I106" s="1160"/>
      <c r="J106" s="1166"/>
      <c r="K106" s="1167"/>
      <c r="L106" s="484"/>
      <c r="M106" s="644"/>
      <c r="P106" s="407"/>
      <c r="Q106" s="407"/>
      <c r="R106" s="407"/>
    </row>
    <row r="107" spans="2:30" hidden="1" x14ac:dyDescent="0.3">
      <c r="B107" s="640" t="s">
        <v>237</v>
      </c>
      <c r="C107" s="1161"/>
      <c r="D107" s="643"/>
      <c r="E107" s="1180"/>
      <c r="F107" s="1163"/>
      <c r="G107" s="1183"/>
      <c r="H107" s="1184"/>
      <c r="I107" s="1161"/>
      <c r="J107" s="1168"/>
      <c r="K107" s="1169"/>
      <c r="L107" s="484"/>
      <c r="M107" s="644"/>
      <c r="P107" s="407"/>
      <c r="Q107" s="407"/>
      <c r="R107" s="407"/>
    </row>
    <row r="108" spans="2:30" hidden="1" x14ac:dyDescent="0.3">
      <c r="B108" s="640">
        <v>6</v>
      </c>
      <c r="C108" s="1160">
        <v>6</v>
      </c>
      <c r="D108" s="643"/>
      <c r="E108" s="1179"/>
      <c r="F108" s="1162"/>
      <c r="G108" s="1181"/>
      <c r="H108" s="1182"/>
      <c r="I108" s="1160"/>
      <c r="J108" s="1166"/>
      <c r="K108" s="1167"/>
      <c r="L108" s="484"/>
      <c r="M108" s="644"/>
      <c r="P108" s="407"/>
      <c r="Q108" s="407"/>
      <c r="R108" s="407"/>
    </row>
    <row r="109" spans="2:30" hidden="1" x14ac:dyDescent="0.3">
      <c r="B109" s="640" t="s">
        <v>238</v>
      </c>
      <c r="C109" s="1161"/>
      <c r="D109" s="643"/>
      <c r="E109" s="1180"/>
      <c r="F109" s="1163"/>
      <c r="G109" s="1183"/>
      <c r="H109" s="1184"/>
      <c r="I109" s="1161"/>
      <c r="J109" s="1168"/>
      <c r="K109" s="1169"/>
      <c r="L109" s="484"/>
      <c r="M109" s="644"/>
      <c r="P109" s="407"/>
      <c r="Q109" s="407"/>
      <c r="R109" s="407"/>
    </row>
    <row r="110" spans="2:30" hidden="1" x14ac:dyDescent="0.3">
      <c r="B110" s="640">
        <v>7</v>
      </c>
      <c r="C110" s="1160">
        <v>7</v>
      </c>
      <c r="D110" s="643"/>
      <c r="E110" s="1179"/>
      <c r="F110" s="1162"/>
      <c r="G110" s="1181"/>
      <c r="H110" s="1182"/>
      <c r="I110" s="1160"/>
      <c r="J110" s="1166"/>
      <c r="K110" s="1167"/>
      <c r="L110" s="484"/>
      <c r="M110" s="644"/>
      <c r="P110" s="407"/>
      <c r="Q110" s="407"/>
      <c r="R110" s="407"/>
    </row>
    <row r="111" spans="2:30" hidden="1" x14ac:dyDescent="0.3">
      <c r="B111" s="640" t="s">
        <v>231</v>
      </c>
      <c r="C111" s="1161"/>
      <c r="D111" s="643"/>
      <c r="E111" s="1180"/>
      <c r="F111" s="1163"/>
      <c r="G111" s="1183"/>
      <c r="H111" s="1184"/>
      <c r="I111" s="1161"/>
      <c r="J111" s="1168"/>
      <c r="K111" s="1169"/>
      <c r="L111" s="484"/>
      <c r="M111" s="644"/>
      <c r="P111" s="407"/>
      <c r="Q111" s="407"/>
      <c r="R111" s="407"/>
    </row>
    <row r="112" spans="2:30" hidden="1" x14ac:dyDescent="0.3">
      <c r="B112" s="640">
        <v>8</v>
      </c>
      <c r="C112" s="1160">
        <v>8</v>
      </c>
      <c r="D112" s="643"/>
      <c r="E112" s="1179"/>
      <c r="F112" s="1162"/>
      <c r="G112" s="1181"/>
      <c r="H112" s="1182"/>
      <c r="I112" s="1160"/>
      <c r="J112" s="1166"/>
      <c r="K112" s="1167"/>
      <c r="L112" s="484"/>
      <c r="M112" s="644"/>
      <c r="P112" s="407"/>
      <c r="Q112" s="407"/>
      <c r="R112" s="407"/>
    </row>
    <row r="113" spans="2:29" hidden="1" x14ac:dyDescent="0.3">
      <c r="B113" s="640" t="s">
        <v>233</v>
      </c>
      <c r="C113" s="1161"/>
      <c r="D113" s="643"/>
      <c r="E113" s="1180"/>
      <c r="F113" s="1163"/>
      <c r="G113" s="1183"/>
      <c r="H113" s="1184"/>
      <c r="I113" s="1161"/>
      <c r="J113" s="1168"/>
      <c r="K113" s="1169"/>
      <c r="L113" s="484"/>
      <c r="M113" s="644"/>
      <c r="P113" s="407"/>
      <c r="Q113" s="407"/>
      <c r="R113" s="407"/>
    </row>
    <row r="114" spans="2:29" ht="45" hidden="1" x14ac:dyDescent="0.3">
      <c r="B114" s="640">
        <v>9</v>
      </c>
      <c r="C114" s="1160">
        <v>9</v>
      </c>
      <c r="D114" s="643"/>
      <c r="E114" s="1179"/>
      <c r="F114" s="1162"/>
      <c r="G114" s="1181"/>
      <c r="H114" s="1182"/>
      <c r="I114" s="1160"/>
      <c r="J114" s="1166"/>
      <c r="K114" s="1167"/>
      <c r="L114" s="484"/>
      <c r="M114" s="644"/>
      <c r="P114" s="407"/>
      <c r="Q114" s="407"/>
      <c r="R114" s="407"/>
      <c r="Y114" s="420" t="s">
        <v>210</v>
      </c>
      <c r="Z114" s="420" t="s">
        <v>209</v>
      </c>
      <c r="AA114" s="420" t="s">
        <v>210</v>
      </c>
      <c r="AB114" s="420" t="s">
        <v>209</v>
      </c>
    </row>
    <row r="115" spans="2:29" hidden="1" x14ac:dyDescent="0.3">
      <c r="B115" s="640" t="s">
        <v>235</v>
      </c>
      <c r="C115" s="1161"/>
      <c r="D115" s="643"/>
      <c r="E115" s="1180"/>
      <c r="F115" s="1163"/>
      <c r="G115" s="1183"/>
      <c r="H115" s="1184"/>
      <c r="I115" s="1161"/>
      <c r="J115" s="1168"/>
      <c r="K115" s="1169"/>
      <c r="L115" s="484"/>
      <c r="M115" s="644"/>
      <c r="P115" s="407"/>
      <c r="Q115" s="407"/>
      <c r="R115" s="407"/>
      <c r="Y115" s="630">
        <f t="shared" ref="Y115:Y124" si="65">IF(OR(M34="",M34="No"),1,2)</f>
        <v>1</v>
      </c>
      <c r="Z115" s="630">
        <f t="shared" ref="Z115:Z124" si="66">IF(OR(N34="",N34="No Barring Required"),1,2)</f>
        <v>1</v>
      </c>
      <c r="AA115" s="630">
        <f>IF(Y115=1,0,12)</f>
        <v>0</v>
      </c>
      <c r="AB115" s="630">
        <f>IF(Z115=1,0,12)</f>
        <v>0</v>
      </c>
      <c r="AC115" s="451">
        <f>SUM(AA115:AB115)</f>
        <v>0</v>
      </c>
    </row>
    <row r="116" spans="2:29" hidden="1" x14ac:dyDescent="0.3">
      <c r="B116" s="640">
        <v>10</v>
      </c>
      <c r="C116" s="1160">
        <v>10</v>
      </c>
      <c r="D116" s="643"/>
      <c r="E116" s="1179"/>
      <c r="F116" s="1162"/>
      <c r="G116" s="1181"/>
      <c r="H116" s="1182"/>
      <c r="I116" s="1160"/>
      <c r="J116" s="1166"/>
      <c r="K116" s="1167"/>
      <c r="L116" s="484"/>
      <c r="M116" s="644"/>
      <c r="P116" s="407"/>
      <c r="Q116" s="407"/>
      <c r="R116" s="407"/>
      <c r="Y116" s="630">
        <f t="shared" si="65"/>
        <v>1</v>
      </c>
      <c r="Z116" s="630">
        <f t="shared" si="66"/>
        <v>1</v>
      </c>
      <c r="AA116" s="630">
        <f t="shared" ref="AA116:AB124" si="67">IF(Y116=1,0,12)</f>
        <v>0</v>
      </c>
      <c r="AB116" s="630">
        <f t="shared" si="67"/>
        <v>0</v>
      </c>
      <c r="AC116" s="451">
        <f t="shared" ref="AC116:AC124" si="68">SUM(AA116:AB116)</f>
        <v>0</v>
      </c>
    </row>
    <row r="117" spans="2:29" hidden="1" x14ac:dyDescent="0.3">
      <c r="B117" s="640" t="s">
        <v>230</v>
      </c>
      <c r="C117" s="1161"/>
      <c r="D117" s="643"/>
      <c r="E117" s="1180"/>
      <c r="F117" s="1163"/>
      <c r="G117" s="1183"/>
      <c r="H117" s="1184"/>
      <c r="I117" s="1161"/>
      <c r="J117" s="1168"/>
      <c r="K117" s="1169"/>
      <c r="L117" s="484"/>
      <c r="M117" s="644"/>
      <c r="P117" s="407"/>
      <c r="Q117" s="407"/>
      <c r="R117" s="407"/>
      <c r="Y117" s="630">
        <f t="shared" si="65"/>
        <v>1</v>
      </c>
      <c r="Z117" s="630">
        <f t="shared" si="66"/>
        <v>1</v>
      </c>
      <c r="AA117" s="630">
        <f t="shared" si="67"/>
        <v>0</v>
      </c>
      <c r="AB117" s="630">
        <f t="shared" si="67"/>
        <v>0</v>
      </c>
      <c r="AC117" s="451">
        <f t="shared" si="68"/>
        <v>0</v>
      </c>
    </row>
    <row r="118" spans="2:29" ht="17.25" hidden="1" thickBot="1" x14ac:dyDescent="0.35">
      <c r="B118" s="645"/>
      <c r="C118" s="533"/>
      <c r="D118" s="533"/>
      <c r="E118" s="533"/>
      <c r="F118" s="533"/>
      <c r="G118" s="533"/>
      <c r="H118" s="533"/>
      <c r="I118" s="533"/>
      <c r="J118" s="533"/>
      <c r="K118" s="533"/>
      <c r="L118" s="534"/>
      <c r="R118" s="403"/>
      <c r="Y118" s="630">
        <f t="shared" si="65"/>
        <v>1</v>
      </c>
      <c r="Z118" s="630">
        <f t="shared" si="66"/>
        <v>1</v>
      </c>
      <c r="AA118" s="630">
        <f t="shared" si="67"/>
        <v>0</v>
      </c>
      <c r="AB118" s="630">
        <f t="shared" si="67"/>
        <v>0</v>
      </c>
      <c r="AC118" s="451">
        <f t="shared" si="68"/>
        <v>0</v>
      </c>
    </row>
    <row r="119" spans="2:29" ht="17.25" hidden="1" thickTop="1" x14ac:dyDescent="0.3">
      <c r="R119" s="403"/>
      <c r="Y119" s="630">
        <f t="shared" si="65"/>
        <v>1</v>
      </c>
      <c r="Z119" s="630">
        <f t="shared" si="66"/>
        <v>1</v>
      </c>
      <c r="AA119" s="630">
        <f t="shared" si="67"/>
        <v>0</v>
      </c>
      <c r="AB119" s="630">
        <f t="shared" si="67"/>
        <v>0</v>
      </c>
      <c r="AC119" s="451">
        <f t="shared" si="68"/>
        <v>0</v>
      </c>
    </row>
    <row r="120" spans="2:29" hidden="1" x14ac:dyDescent="0.3">
      <c r="R120" s="403"/>
      <c r="Y120" s="630">
        <f t="shared" si="65"/>
        <v>1</v>
      </c>
      <c r="Z120" s="630">
        <f t="shared" si="66"/>
        <v>1</v>
      </c>
      <c r="AA120" s="630">
        <f t="shared" si="67"/>
        <v>0</v>
      </c>
      <c r="AB120" s="630">
        <f t="shared" si="67"/>
        <v>0</v>
      </c>
      <c r="AC120" s="451">
        <f t="shared" si="68"/>
        <v>0</v>
      </c>
    </row>
    <row r="121" spans="2:29" hidden="1" x14ac:dyDescent="0.3">
      <c r="R121" s="403"/>
      <c r="Y121" s="630">
        <f t="shared" si="65"/>
        <v>1</v>
      </c>
      <c r="Z121" s="630">
        <f t="shared" si="66"/>
        <v>1</v>
      </c>
      <c r="AA121" s="630">
        <f t="shared" si="67"/>
        <v>0</v>
      </c>
      <c r="AB121" s="630">
        <f t="shared" si="67"/>
        <v>0</v>
      </c>
      <c r="AC121" s="451">
        <f t="shared" si="68"/>
        <v>0</v>
      </c>
    </row>
    <row r="122" spans="2:29" hidden="1" x14ac:dyDescent="0.3">
      <c r="Y122" s="630">
        <f t="shared" si="65"/>
        <v>1</v>
      </c>
      <c r="Z122" s="630">
        <f t="shared" si="66"/>
        <v>1</v>
      </c>
      <c r="AA122" s="630">
        <f t="shared" si="67"/>
        <v>0</v>
      </c>
      <c r="AB122" s="630">
        <f t="shared" si="67"/>
        <v>0</v>
      </c>
      <c r="AC122" s="451">
        <f t="shared" si="68"/>
        <v>0</v>
      </c>
    </row>
    <row r="123" spans="2:29" hidden="1" x14ac:dyDescent="0.3">
      <c r="Y123" s="630">
        <f t="shared" si="65"/>
        <v>1</v>
      </c>
      <c r="Z123" s="630">
        <f t="shared" si="66"/>
        <v>1</v>
      </c>
      <c r="AA123" s="630">
        <f t="shared" si="67"/>
        <v>0</v>
      </c>
      <c r="AB123" s="630">
        <f t="shared" si="67"/>
        <v>0</v>
      </c>
      <c r="AC123" s="451">
        <f t="shared" si="68"/>
        <v>0</v>
      </c>
    </row>
    <row r="124" spans="2:29" ht="47.25" hidden="1" customHeight="1" x14ac:dyDescent="0.3">
      <c r="Y124" s="630">
        <f t="shared" si="65"/>
        <v>1</v>
      </c>
      <c r="Z124" s="630">
        <f t="shared" si="66"/>
        <v>1</v>
      </c>
      <c r="AA124" s="630">
        <f t="shared" si="67"/>
        <v>0</v>
      </c>
      <c r="AB124" s="630">
        <f t="shared" si="67"/>
        <v>0</v>
      </c>
      <c r="AC124" s="451">
        <f t="shared" si="68"/>
        <v>0</v>
      </c>
    </row>
    <row r="125" spans="2:29" hidden="1" x14ac:dyDescent="0.3"/>
    <row r="126" spans="2:29" ht="23.25" hidden="1" customHeight="1" x14ac:dyDescent="0.3"/>
    <row r="127" spans="2:29" ht="3.75" hidden="1" customHeight="1" x14ac:dyDescent="0.3"/>
    <row r="128" spans="2:29" ht="30" hidden="1" customHeight="1" x14ac:dyDescent="0.3"/>
    <row r="129" spans="25:34" ht="27.75" hidden="1" customHeight="1" x14ac:dyDescent="0.3">
      <c r="Y129" s="615" t="s">
        <v>222</v>
      </c>
      <c r="Z129" s="503"/>
      <c r="AA129" s="503"/>
      <c r="AB129" s="503"/>
      <c r="AC129" s="503"/>
      <c r="AD129" s="503"/>
      <c r="AE129" s="503"/>
      <c r="AF129" s="503"/>
      <c r="AG129" s="503"/>
      <c r="AH129" s="504"/>
    </row>
    <row r="130" spans="25:34" hidden="1" x14ac:dyDescent="0.3">
      <c r="Y130" s="457"/>
      <c r="Z130" s="506" t="s">
        <v>223</v>
      </c>
      <c r="AA130" s="507"/>
      <c r="AB130" s="508"/>
      <c r="AC130" s="509" t="s">
        <v>224</v>
      </c>
      <c r="AD130" s="510"/>
      <c r="AE130" s="511"/>
      <c r="AF130" s="509" t="s">
        <v>224</v>
      </c>
      <c r="AG130" s="510"/>
      <c r="AH130" s="511"/>
    </row>
    <row r="131" spans="25:34" ht="18" hidden="1" customHeight="1" x14ac:dyDescent="0.3">
      <c r="Y131" s="457"/>
      <c r="Z131" s="513" t="s">
        <v>216</v>
      </c>
      <c r="AA131" s="513" t="s">
        <v>217</v>
      </c>
      <c r="AB131" s="513" t="s">
        <v>218</v>
      </c>
      <c r="AC131" s="513" t="s">
        <v>216</v>
      </c>
      <c r="AD131" s="513" t="s">
        <v>217</v>
      </c>
      <c r="AE131" s="513" t="s">
        <v>218</v>
      </c>
      <c r="AF131" s="513" t="s">
        <v>216</v>
      </c>
      <c r="AG131" s="513" t="s">
        <v>217</v>
      </c>
      <c r="AH131" s="513" t="s">
        <v>218</v>
      </c>
    </row>
    <row r="132" spans="25:34" hidden="1" x14ac:dyDescent="0.3">
      <c r="Y132" s="404">
        <v>1</v>
      </c>
      <c r="Z132" s="456" t="str">
        <f>IF(J98=$AV$38,C98,"")</f>
        <v/>
      </c>
      <c r="AA132" s="456" t="str">
        <f>IF(J98=$AV$39,C98,"")</f>
        <v/>
      </c>
      <c r="AB132" s="456">
        <f>IF(J98=$AV$40,C98,"")</f>
        <v>1</v>
      </c>
      <c r="AC132" s="456" t="e">
        <f t="array" ref="AC132">INDEX($Z$132:$Z$141,SMALL(IF(LEN(TRIM($Z$132:$Z$141)),ROW($Z$132:$Z$141)-MIN(ROW($Z$132:$Z$141))+1,""),ROW(A1)))</f>
        <v>#NUM!</v>
      </c>
      <c r="AD132" s="456" t="e">
        <f t="array" ref="AD132">INDEX($AA$132:$AA$141,SMALL(IF(LEN(TRIM($AA$132:$AA$141)),ROW($AA$132:$AA$141)-MIN(ROW($AA$132:$AA$141))+1,""),ROW(A1)))</f>
        <v>#NUM!</v>
      </c>
      <c r="AE132" s="456">
        <f t="array" ref="AE132">INDEX($AB$132:$AB$141,SMALL(IF(LEN(TRIM($AB$132:$AB$141)),ROW($AB$132:$AB$141)-MIN(ROW($AB$132:$AB$141))+1,""),ROW(A1)))</f>
        <v>1</v>
      </c>
      <c r="AF132" s="456" t="str">
        <f>IFERROR(AC132,"")</f>
        <v/>
      </c>
      <c r="AG132" s="456" t="str">
        <f t="shared" ref="AG132:AH141" si="69">IFERROR(AD132,"")</f>
        <v/>
      </c>
      <c r="AH132" s="456">
        <f t="shared" si="69"/>
        <v>1</v>
      </c>
    </row>
    <row r="133" spans="25:34" hidden="1" x14ac:dyDescent="0.3">
      <c r="Y133" s="404">
        <v>2</v>
      </c>
      <c r="Z133" s="456" t="str">
        <f>IF(J100=$AV$38,C100,"")</f>
        <v/>
      </c>
      <c r="AA133" s="456" t="str">
        <f>IF(J100=$AV$39,C100,"")</f>
        <v/>
      </c>
      <c r="AB133" s="456">
        <f>IF(J100=$AV$40,C100,"")</f>
        <v>2</v>
      </c>
      <c r="AC133" s="456" t="e">
        <f t="array" ref="AC133">INDEX($Z$132:$Z$141,SMALL(IF(LEN(TRIM($Z$132:$Z$141)),ROW($Z$132:$Z$141)-MIN(ROW($Z$132:$Z$141))+1,""),ROW(A2)))</f>
        <v>#NUM!</v>
      </c>
      <c r="AD133" s="456" t="e">
        <f t="array" ref="AD133">INDEX($AA$132:$AA$141,SMALL(IF(LEN(TRIM($AA$132:$AA$141)),ROW($AA$132:$AA$141)-MIN(ROW($AA$132:$AA$141))+1,""),ROW(A2)))</f>
        <v>#NUM!</v>
      </c>
      <c r="AE133" s="456">
        <f t="array" ref="AE133">INDEX($AB$132:$AB$141,SMALL(IF(LEN(TRIM($AB$132:$AB$141)),ROW($AB$132:$AB$141)-MIN(ROW($AB$132:$AB$141))+1,""),ROW(A2)))</f>
        <v>2</v>
      </c>
      <c r="AF133" s="456" t="str">
        <f t="shared" ref="AF133:AF141" si="70">IFERROR(AC133,"")</f>
        <v/>
      </c>
      <c r="AG133" s="456" t="str">
        <f t="shared" si="69"/>
        <v/>
      </c>
      <c r="AH133" s="456">
        <f t="shared" si="69"/>
        <v>2</v>
      </c>
    </row>
    <row r="134" spans="25:34" hidden="1" x14ac:dyDescent="0.3">
      <c r="Y134" s="404">
        <v>3</v>
      </c>
      <c r="Z134" s="456" t="str">
        <f>IF(J102=$AV$38,C102,"")</f>
        <v/>
      </c>
      <c r="AA134" s="456" t="str">
        <f>IF(J102=$AV$39,C102,"")</f>
        <v/>
      </c>
      <c r="AB134" s="456">
        <f>IF(J102=$AV$40,C102,"")</f>
        <v>3</v>
      </c>
      <c r="AC134" s="456" t="e">
        <f t="array" ref="AC134">INDEX($Z$132:$Z$141,SMALL(IF(LEN(TRIM($Z$132:$Z$141)),ROW($Z$132:$Z$141)-MIN(ROW($Z$132:$Z$141))+1,""),ROW(A3)))</f>
        <v>#NUM!</v>
      </c>
      <c r="AD134" s="456" t="e">
        <f t="array" ref="AD134">INDEX($AA$132:$AA$141,SMALL(IF(LEN(TRIM($AA$132:$AA$141)),ROW($AA$132:$AA$141)-MIN(ROW($AA$132:$AA$141))+1,""),ROW(A3)))</f>
        <v>#NUM!</v>
      </c>
      <c r="AE134" s="456">
        <f t="array" ref="AE134">INDEX($AB$132:$AB$141,SMALL(IF(LEN(TRIM($AB$132:$AB$141)),ROW($AB$132:$AB$141)-MIN(ROW($AB$132:$AB$141))+1,""),ROW(A3)))</f>
        <v>3</v>
      </c>
      <c r="AF134" s="456" t="str">
        <f t="shared" si="70"/>
        <v/>
      </c>
      <c r="AG134" s="456" t="str">
        <f t="shared" si="69"/>
        <v/>
      </c>
      <c r="AH134" s="456">
        <f t="shared" si="69"/>
        <v>3</v>
      </c>
    </row>
    <row r="135" spans="25:34" hidden="1" x14ac:dyDescent="0.3">
      <c r="Y135" s="404">
        <v>4</v>
      </c>
      <c r="Z135" s="456" t="str">
        <f>IF(J104=$AV$38,C104,"")</f>
        <v/>
      </c>
      <c r="AA135" s="456" t="str">
        <f>IF(J104=$AV$39,C104,"")</f>
        <v/>
      </c>
      <c r="AB135" s="456">
        <f>IF(J104=$AV$40,C104,"")</f>
        <v>4</v>
      </c>
      <c r="AC135" s="456" t="e">
        <f t="array" ref="AC135">INDEX($Z$132:$Z$141,SMALL(IF(LEN(TRIM($Z$132:$Z$141)),ROW($Z$132:$Z$141)-MIN(ROW($Z$132:$Z$141))+1,""),ROW(A4)))</f>
        <v>#NUM!</v>
      </c>
      <c r="AD135" s="456" t="e">
        <f t="array" ref="AD135">INDEX($AA$132:$AA$141,SMALL(IF(LEN(TRIM($AA$132:$AA$141)),ROW($AA$132:$AA$141)-MIN(ROW($AA$132:$AA$141))+1,""),ROW(A4)))</f>
        <v>#NUM!</v>
      </c>
      <c r="AE135" s="456">
        <f t="array" ref="AE135">INDEX($AB$132:$AB$141,SMALL(IF(LEN(TRIM($AB$132:$AB$141)),ROW($AB$132:$AB$141)-MIN(ROW($AB$132:$AB$141))+1,""),ROW(A4)))</f>
        <v>4</v>
      </c>
      <c r="AF135" s="456" t="str">
        <f t="shared" si="70"/>
        <v/>
      </c>
      <c r="AG135" s="456" t="str">
        <f t="shared" si="69"/>
        <v/>
      </c>
      <c r="AH135" s="456">
        <f t="shared" si="69"/>
        <v>4</v>
      </c>
    </row>
    <row r="136" spans="25:34" hidden="1" x14ac:dyDescent="0.3">
      <c r="Y136" s="404">
        <v>5</v>
      </c>
      <c r="Z136" s="456" t="str">
        <f>IF(J106=$AV$38,C106,"")</f>
        <v/>
      </c>
      <c r="AA136" s="456" t="str">
        <f>IF(J106=$AV$39,C106,"")</f>
        <v/>
      </c>
      <c r="AB136" s="456">
        <f>IF(J106=$AV$40,C106,"")</f>
        <v>5</v>
      </c>
      <c r="AC136" s="456" t="e">
        <f t="array" ref="AC136">INDEX($Z$132:$Z$141,SMALL(IF(LEN(TRIM($Z$132:$Z$141)),ROW($Z$132:$Z$141)-MIN(ROW($Z$132:$Z$141))+1,""),ROW(A5)))</f>
        <v>#NUM!</v>
      </c>
      <c r="AD136" s="456" t="e">
        <f t="array" ref="AD136">INDEX($AA$132:$AA$141,SMALL(IF(LEN(TRIM($AA$132:$AA$141)),ROW($AA$132:$AA$141)-MIN(ROW($AA$132:$AA$141))+1,""),ROW(A5)))</f>
        <v>#NUM!</v>
      </c>
      <c r="AE136" s="456">
        <f t="array" ref="AE136">INDEX($AB$132:$AB$141,SMALL(IF(LEN(TRIM($AB$132:$AB$141)),ROW($AB$132:$AB$141)-MIN(ROW($AB$132:$AB$141))+1,""),ROW(A5)))</f>
        <v>5</v>
      </c>
      <c r="AF136" s="456" t="str">
        <f t="shared" si="70"/>
        <v/>
      </c>
      <c r="AG136" s="456" t="str">
        <f t="shared" si="69"/>
        <v/>
      </c>
      <c r="AH136" s="456">
        <f t="shared" si="69"/>
        <v>5</v>
      </c>
    </row>
    <row r="137" spans="25:34" hidden="1" x14ac:dyDescent="0.3">
      <c r="Y137" s="404">
        <v>6</v>
      </c>
      <c r="Z137" s="456" t="str">
        <f>IF(J108=$AV$38,C108,"")</f>
        <v/>
      </c>
      <c r="AA137" s="456" t="str">
        <f>IF(J108=$AV$39,C108,"")</f>
        <v/>
      </c>
      <c r="AB137" s="456">
        <f>IF(J108=$AV$40,C108,"")</f>
        <v>6</v>
      </c>
      <c r="AC137" s="456" t="e">
        <f t="array" ref="AC137">INDEX($Z$132:$Z$141,SMALL(IF(LEN(TRIM($Z$132:$Z$141)),ROW($Z$132:$Z$141)-MIN(ROW($Z$132:$Z$141))+1,""),ROW(A6)))</f>
        <v>#NUM!</v>
      </c>
      <c r="AD137" s="456" t="e">
        <f t="array" ref="AD137">INDEX($AA$132:$AA$141,SMALL(IF(LEN(TRIM($AA$132:$AA$141)),ROW($AA$132:$AA$141)-MIN(ROW($AA$132:$AA$141))+1,""),ROW(A6)))</f>
        <v>#NUM!</v>
      </c>
      <c r="AE137" s="456">
        <f t="array" ref="AE137">INDEX($AB$132:$AB$141,SMALL(IF(LEN(TRIM($AB$132:$AB$141)),ROW($AB$132:$AB$141)-MIN(ROW($AB$132:$AB$141))+1,""),ROW(A6)))</f>
        <v>6</v>
      </c>
      <c r="AF137" s="456" t="str">
        <f t="shared" si="70"/>
        <v/>
      </c>
      <c r="AG137" s="456" t="str">
        <f t="shared" si="69"/>
        <v/>
      </c>
      <c r="AH137" s="456">
        <f t="shared" si="69"/>
        <v>6</v>
      </c>
    </row>
    <row r="138" spans="25:34" hidden="1" x14ac:dyDescent="0.3">
      <c r="Y138" s="404">
        <v>7</v>
      </c>
      <c r="Z138" s="456" t="str">
        <f>IF(J110=$AV$38,C110,"")</f>
        <v/>
      </c>
      <c r="AA138" s="456" t="str">
        <f>IF(J110=$AV$39,C110,"")</f>
        <v/>
      </c>
      <c r="AB138" s="456">
        <f>IF(J110=$AV$40,C110,"")</f>
        <v>7</v>
      </c>
      <c r="AC138" s="456" t="e">
        <f t="array" ref="AC138">INDEX($Z$132:$Z$141,SMALL(IF(LEN(TRIM($Z$132:$Z$141)),ROW($Z$132:$Z$141)-MIN(ROW($Z$132:$Z$141))+1,""),ROW(A7)))</f>
        <v>#NUM!</v>
      </c>
      <c r="AD138" s="456" t="e">
        <f t="array" ref="AD138">INDEX($AA$132:$AA$141,SMALL(IF(LEN(TRIM($AA$132:$AA$141)),ROW($AA$132:$AA$141)-MIN(ROW($AA$132:$AA$141))+1,""),ROW(A7)))</f>
        <v>#NUM!</v>
      </c>
      <c r="AE138" s="456">
        <f t="array" ref="AE138">INDEX($AB$132:$AB$141,SMALL(IF(LEN(TRIM($AB$132:$AB$141)),ROW($AB$132:$AB$141)-MIN(ROW($AB$132:$AB$141))+1,""),ROW(A7)))</f>
        <v>7</v>
      </c>
      <c r="AF138" s="456" t="str">
        <f t="shared" si="70"/>
        <v/>
      </c>
      <c r="AG138" s="456" t="str">
        <f t="shared" si="69"/>
        <v/>
      </c>
      <c r="AH138" s="456">
        <f t="shared" si="69"/>
        <v>7</v>
      </c>
    </row>
    <row r="139" spans="25:34" hidden="1" x14ac:dyDescent="0.3">
      <c r="Y139" s="404">
        <v>8</v>
      </c>
      <c r="Z139" s="456" t="str">
        <f>IF(J112=$AV$38,C112,"")</f>
        <v/>
      </c>
      <c r="AA139" s="456" t="str">
        <f>IF(J112=$AV$39,C112,"")</f>
        <v/>
      </c>
      <c r="AB139" s="456">
        <f>IF(J112=$AV$40,C112,"")</f>
        <v>8</v>
      </c>
      <c r="AC139" s="456" t="e">
        <f t="array" ref="AC139">INDEX($Z$132:$Z$141,SMALL(IF(LEN(TRIM($Z$132:$Z$141)),ROW($Z$132:$Z$141)-MIN(ROW($Z$132:$Z$141))+1,""),ROW(A8)))</f>
        <v>#NUM!</v>
      </c>
      <c r="AD139" s="456" t="e">
        <f t="array" ref="AD139">INDEX($AA$132:$AA$141,SMALL(IF(LEN(TRIM($AA$132:$AA$141)),ROW($AA$132:$AA$141)-MIN(ROW($AA$132:$AA$141))+1,""),ROW(A8)))</f>
        <v>#NUM!</v>
      </c>
      <c r="AE139" s="456">
        <f t="array" ref="AE139">INDEX($AB$132:$AB$141,SMALL(IF(LEN(TRIM($AB$132:$AB$141)),ROW($AB$132:$AB$141)-MIN(ROW($AB$132:$AB$141))+1,""),ROW(A8)))</f>
        <v>8</v>
      </c>
      <c r="AF139" s="456" t="str">
        <f t="shared" si="70"/>
        <v/>
      </c>
      <c r="AG139" s="456" t="str">
        <f t="shared" si="69"/>
        <v/>
      </c>
      <c r="AH139" s="456">
        <f t="shared" si="69"/>
        <v>8</v>
      </c>
    </row>
    <row r="140" spans="25:34" hidden="1" x14ac:dyDescent="0.3">
      <c r="Y140" s="404">
        <v>9</v>
      </c>
      <c r="Z140" s="456" t="str">
        <f>IF(J114=$AV$38,C114,"")</f>
        <v/>
      </c>
      <c r="AA140" s="456" t="str">
        <f>IF(J114=$AV$39,C114,"")</f>
        <v/>
      </c>
      <c r="AB140" s="456">
        <f>IF(J114=$AV$40,C114,"")</f>
        <v>9</v>
      </c>
      <c r="AC140" s="456" t="e">
        <f t="array" ref="AC140">INDEX($Z$132:$Z$141,SMALL(IF(LEN(TRIM($Z$132:$Z$141)),ROW($Z$132:$Z$141)-MIN(ROW($Z$132:$Z$141))+1,""),ROW(A9)))</f>
        <v>#NUM!</v>
      </c>
      <c r="AD140" s="456" t="e">
        <f t="array" ref="AD140">INDEX($AA$132:$AA$141,SMALL(IF(LEN(TRIM($AA$132:$AA$141)),ROW($AA$132:$AA$141)-MIN(ROW($AA$132:$AA$141))+1,""),ROW(A9)))</f>
        <v>#NUM!</v>
      </c>
      <c r="AE140" s="456">
        <f t="array" ref="AE140">INDEX($AB$132:$AB$141,SMALL(IF(LEN(TRIM($AB$132:$AB$141)),ROW($AB$132:$AB$141)-MIN(ROW($AB$132:$AB$141))+1,""),ROW(A9)))</f>
        <v>9</v>
      </c>
      <c r="AF140" s="456" t="str">
        <f t="shared" si="70"/>
        <v/>
      </c>
      <c r="AG140" s="456" t="str">
        <f t="shared" si="69"/>
        <v/>
      </c>
      <c r="AH140" s="456">
        <f t="shared" si="69"/>
        <v>9</v>
      </c>
    </row>
    <row r="141" spans="25:34" hidden="1" x14ac:dyDescent="0.3">
      <c r="Y141" s="404">
        <v>10</v>
      </c>
      <c r="Z141" s="456" t="str">
        <f>IF(J116=$AV$38,C116,"")</f>
        <v/>
      </c>
      <c r="AA141" s="456" t="str">
        <f>IF(J116=$AV$39,C116,"")</f>
        <v/>
      </c>
      <c r="AB141" s="456">
        <f>IF(J116=$AV$40,C116,"")</f>
        <v>10</v>
      </c>
      <c r="AC141" s="456" t="e">
        <f t="array" ref="AC141">INDEX($Z$132:$Z$141,SMALL(IF(LEN(TRIM($Z$132:$Z$141)),ROW($Z$132:$Z$141)-MIN(ROW($Z$132:$Z$141))+1,""),ROW(A10)))</f>
        <v>#NUM!</v>
      </c>
      <c r="AD141" s="456" t="e">
        <f t="array" ref="AD141">INDEX($AA$132:$AA$141,SMALL(IF(LEN(TRIM($AA$132:$AA$141)),ROW($AA$132:$AA$141)-MIN(ROW($AA$132:$AA$141))+1,""),ROW(A10)))</f>
        <v>#NUM!</v>
      </c>
      <c r="AE141" s="456">
        <f t="array" ref="AE141">INDEX($AB$132:$AB$141,SMALL(IF(LEN(TRIM($AB$132:$AB$141)),ROW($AB$132:$AB$141)-MIN(ROW($AB$132:$AB$141))+1,""),ROW(A10)))</f>
        <v>10</v>
      </c>
      <c r="AF141" s="456" t="str">
        <f t="shared" si="70"/>
        <v/>
      </c>
      <c r="AG141" s="456" t="str">
        <f t="shared" si="69"/>
        <v/>
      </c>
      <c r="AH141" s="456">
        <f t="shared" si="69"/>
        <v>10</v>
      </c>
    </row>
    <row r="142" spans="25:34" hidden="1" x14ac:dyDescent="0.3">
      <c r="Y142" s="457"/>
      <c r="Z142" s="457"/>
      <c r="AA142" s="457"/>
      <c r="AB142" s="457"/>
      <c r="AC142" s="457"/>
      <c r="AD142" s="457"/>
      <c r="AE142" s="457"/>
      <c r="AF142" s="457"/>
      <c r="AG142" s="457"/>
      <c r="AH142" s="457"/>
    </row>
    <row r="143" spans="25:34" hidden="1" x14ac:dyDescent="0.3">
      <c r="Y143" s="457"/>
      <c r="Z143" s="457"/>
      <c r="AA143" s="457"/>
      <c r="AB143" s="457"/>
      <c r="AC143" s="457"/>
      <c r="AD143" s="457"/>
      <c r="AE143" s="457"/>
      <c r="AF143" s="457"/>
      <c r="AG143" s="457"/>
      <c r="AH143" s="457"/>
    </row>
    <row r="144" spans="25:34" hidden="1" x14ac:dyDescent="0.3">
      <c r="Y144" s="457"/>
      <c r="Z144" s="457"/>
      <c r="AA144" s="457"/>
      <c r="AB144" s="457"/>
      <c r="AC144" s="457"/>
      <c r="AD144" s="457"/>
      <c r="AE144" s="457"/>
      <c r="AF144" s="457"/>
      <c r="AG144" s="457"/>
      <c r="AH144" s="457"/>
    </row>
    <row r="145" spans="25:36" hidden="1" x14ac:dyDescent="0.3">
      <c r="Y145" s="457"/>
      <c r="Z145" s="457"/>
      <c r="AA145" s="457"/>
      <c r="AB145" s="457"/>
      <c r="AC145" s="457"/>
      <c r="AD145" s="457"/>
      <c r="AE145" s="457"/>
      <c r="AF145" s="457"/>
      <c r="AG145" s="457"/>
      <c r="AH145" s="457"/>
      <c r="AI145" s="457"/>
      <c r="AJ145" s="457"/>
    </row>
    <row r="146" spans="25:36" hidden="1" x14ac:dyDescent="0.3">
      <c r="Y146" s="457"/>
      <c r="Z146" s="457"/>
      <c r="AA146" s="457"/>
      <c r="AB146" s="457"/>
      <c r="AC146" s="457"/>
      <c r="AD146" s="457"/>
      <c r="AE146" s="457"/>
      <c r="AF146" s="457"/>
      <c r="AG146" s="457"/>
      <c r="AH146" s="457"/>
      <c r="AI146" s="457"/>
      <c r="AJ146" s="457"/>
    </row>
    <row r="147" spans="25:36" ht="18.75" hidden="1" x14ac:dyDescent="0.3">
      <c r="Y147" s="1186" t="s">
        <v>228</v>
      </c>
      <c r="Z147" s="1187"/>
      <c r="AA147" s="1187"/>
      <c r="AB147" s="1187"/>
      <c r="AC147" s="1187"/>
      <c r="AD147" s="1187"/>
      <c r="AE147" s="1187"/>
      <c r="AF147" s="1187"/>
      <c r="AG147" s="1187"/>
      <c r="AH147" s="1187"/>
      <c r="AI147" s="1187"/>
      <c r="AJ147" s="1188"/>
    </row>
    <row r="148" spans="25:36" hidden="1" x14ac:dyDescent="0.3">
      <c r="Y148" s="457"/>
      <c r="Z148" s="506" t="s">
        <v>223</v>
      </c>
      <c r="AA148" s="507"/>
      <c r="AB148" s="508"/>
      <c r="AC148" s="509" t="s">
        <v>224</v>
      </c>
      <c r="AD148" s="510"/>
      <c r="AE148" s="511"/>
      <c r="AF148" s="509" t="s">
        <v>224</v>
      </c>
      <c r="AG148" s="510"/>
      <c r="AH148" s="511"/>
      <c r="AI148" s="457"/>
      <c r="AJ148" s="457"/>
    </row>
    <row r="149" spans="25:36" hidden="1" x14ac:dyDescent="0.3">
      <c r="Y149" s="457"/>
      <c r="Z149" s="457"/>
      <c r="AA149" s="457"/>
      <c r="AB149" s="457"/>
      <c r="AC149" s="457"/>
      <c r="AD149" s="457"/>
      <c r="AE149" s="457"/>
      <c r="AF149" s="457"/>
      <c r="AG149" s="457"/>
      <c r="AH149" s="457"/>
      <c r="AI149" s="457"/>
      <c r="AJ149" s="457"/>
    </row>
    <row r="150" spans="25:36" ht="165" hidden="1" x14ac:dyDescent="0.3">
      <c r="Y150" s="457"/>
      <c r="Z150" s="513" t="s">
        <v>216</v>
      </c>
      <c r="AA150" s="513" t="s">
        <v>217</v>
      </c>
      <c r="AB150" s="513" t="s">
        <v>218</v>
      </c>
      <c r="AC150" s="513" t="s">
        <v>216</v>
      </c>
      <c r="AD150" s="513" t="s">
        <v>217</v>
      </c>
      <c r="AE150" s="513" t="s">
        <v>218</v>
      </c>
      <c r="AF150" s="513" t="s">
        <v>216</v>
      </c>
      <c r="AG150" s="513" t="s">
        <v>217</v>
      </c>
      <c r="AH150" s="513" t="s">
        <v>218</v>
      </c>
      <c r="AI150" s="457"/>
      <c r="AJ150" s="646" t="s">
        <v>215</v>
      </c>
    </row>
    <row r="151" spans="25:36" hidden="1" x14ac:dyDescent="0.3">
      <c r="Y151" s="647">
        <v>1</v>
      </c>
      <c r="Z151" s="456" t="str">
        <f t="shared" ref="Z151:Z170" si="71">IF(AJ151=$AV$38,Y151,"")</f>
        <v/>
      </c>
      <c r="AA151" s="456" t="str">
        <f t="shared" ref="AA151:AA170" si="72">IF(AJ151=$AV$39,Y151,"")</f>
        <v/>
      </c>
      <c r="AB151" s="456">
        <f t="shared" ref="AB151:AB170" si="73">IF(AJ151=$AV$40,Y151,"")</f>
        <v>1</v>
      </c>
      <c r="AC151" s="456" t="e">
        <f t="array" ref="AC151">INDEX($Z$151:$Z$170,SMALL(IF(LEN(TRIM($Z$151:$Z$170)),ROW($Z$151:$Z$170)-MIN(ROW($Z$151:$Z$170))+1,""),ROW(A1)))</f>
        <v>#NUM!</v>
      </c>
      <c r="AD151" s="456" t="e">
        <f t="array" ref="AD151">INDEX($AA$151:$AA$170,SMALL(IF(LEN(TRIM($AA$151:$AA$170)),ROW($AA$151:$AA$170)-MIN(ROW($AA$151:$AA$170))+1,""),ROW(A1)))</f>
        <v>#NUM!</v>
      </c>
      <c r="AE151" s="456">
        <f t="array" ref="AE151">INDEX($AB$151:$AB$170,SMALL(IF(LEN(TRIM($AB$151:$AB$170)),ROW($AB$151:$AB$170)-MIN(ROW($AB$151:$AB$170))+1,""),ROW(A1)))</f>
        <v>1</v>
      </c>
      <c r="AF151" s="456" t="str">
        <f>IFERROR(AC151,"")</f>
        <v/>
      </c>
      <c r="AG151" s="456" t="str">
        <f>IFERROR(AD151,"")</f>
        <v/>
      </c>
      <c r="AH151" s="456">
        <f>IFERROR(AE151,"")</f>
        <v>1</v>
      </c>
      <c r="AI151" s="457"/>
      <c r="AJ151" s="648">
        <f>J98</f>
        <v>0</v>
      </c>
    </row>
    <row r="152" spans="25:36" hidden="1" x14ac:dyDescent="0.3">
      <c r="Y152" s="647" t="s">
        <v>229</v>
      </c>
      <c r="Z152" s="456" t="str">
        <f t="shared" si="71"/>
        <v/>
      </c>
      <c r="AA152" s="456" t="str">
        <f t="shared" si="72"/>
        <v/>
      </c>
      <c r="AB152" s="456" t="str">
        <f t="shared" si="73"/>
        <v>1a</v>
      </c>
      <c r="AC152" s="456" t="e">
        <f t="array" ref="AC152">INDEX($Z$151:$Z$170,SMALL(IF(LEN(TRIM($Z$151:$Z$170)),ROW($Z$151:$Z$170)-MIN(ROW($Z$151:$Z$170))+1,""),ROW(A2)))</f>
        <v>#NUM!</v>
      </c>
      <c r="AD152" s="456" t="e">
        <f t="array" ref="AD152">INDEX($AA$151:$AA$170,SMALL(IF(LEN(TRIM($AA$151:$AA$170)),ROW($AA$151:$AA$170)-MIN(ROW($AA$151:$AA$170))+1,""),ROW(A2)))</f>
        <v>#NUM!</v>
      </c>
      <c r="AE152" s="456" t="str">
        <f t="array" ref="AE152">INDEX($AB$151:$AB$170,SMALL(IF(LEN(TRIM($AB$151:$AB$170)),ROW($AB$151:$AB$170)-MIN(ROW($AB$151:$AB$170))+1,""),ROW(A2)))</f>
        <v>1a</v>
      </c>
      <c r="AF152" s="456" t="str">
        <f t="shared" ref="AF152:AH170" si="74">IFERROR(AC152,"")</f>
        <v/>
      </c>
      <c r="AG152" s="456" t="str">
        <f t="shared" si="74"/>
        <v/>
      </c>
      <c r="AH152" s="456" t="str">
        <f t="shared" si="74"/>
        <v>1a</v>
      </c>
      <c r="AI152" s="457"/>
      <c r="AJ152" s="648">
        <f>J98</f>
        <v>0</v>
      </c>
    </row>
    <row r="153" spans="25:36" hidden="1" x14ac:dyDescent="0.3">
      <c r="Y153" s="647">
        <v>2</v>
      </c>
      <c r="Z153" s="456" t="str">
        <f t="shared" si="71"/>
        <v/>
      </c>
      <c r="AA153" s="456" t="str">
        <f t="shared" si="72"/>
        <v/>
      </c>
      <c r="AB153" s="456">
        <f t="shared" si="73"/>
        <v>2</v>
      </c>
      <c r="AC153" s="456" t="e">
        <f t="array" ref="AC153">INDEX($Z$151:$Z$170,SMALL(IF(LEN(TRIM($Z$151:$Z$170)),ROW($Z$151:$Z$170)-MIN(ROW($Z$151:$Z$170))+1,""),ROW(A3)))</f>
        <v>#NUM!</v>
      </c>
      <c r="AD153" s="456" t="e">
        <f t="array" ref="AD153">INDEX($AA$151:$AA$170,SMALL(IF(LEN(TRIM($AA$151:$AA$170)),ROW($AA$151:$AA$170)-MIN(ROW($AA$151:$AA$170))+1,""),ROW(A3)))</f>
        <v>#NUM!</v>
      </c>
      <c r="AE153" s="456">
        <f t="array" ref="AE153">INDEX($AB$151:$AB$170,SMALL(IF(LEN(TRIM($AB$151:$AB$170)),ROW($AB$151:$AB$170)-MIN(ROW($AB$151:$AB$170))+1,""),ROW(A3)))</f>
        <v>2</v>
      </c>
      <c r="AF153" s="456" t="str">
        <f t="shared" si="74"/>
        <v/>
      </c>
      <c r="AG153" s="456" t="str">
        <f t="shared" si="74"/>
        <v/>
      </c>
      <c r="AH153" s="456">
        <f t="shared" si="74"/>
        <v>2</v>
      </c>
      <c r="AI153" s="457"/>
      <c r="AJ153" s="648">
        <f>J100</f>
        <v>0</v>
      </c>
    </row>
    <row r="154" spans="25:36" hidden="1" x14ac:dyDescent="0.3">
      <c r="Y154" s="647" t="s">
        <v>232</v>
      </c>
      <c r="Z154" s="456" t="str">
        <f t="shared" si="71"/>
        <v/>
      </c>
      <c r="AA154" s="456" t="str">
        <f t="shared" si="72"/>
        <v/>
      </c>
      <c r="AB154" s="456" t="str">
        <f t="shared" si="73"/>
        <v>2a</v>
      </c>
      <c r="AC154" s="456" t="e">
        <f t="array" ref="AC154">INDEX($Z$151:$Z$170,SMALL(IF(LEN(TRIM($Z$151:$Z$170)),ROW($Z$151:$Z$170)-MIN(ROW($Z$151:$Z$170))+1,""),ROW(A4)))</f>
        <v>#NUM!</v>
      </c>
      <c r="AD154" s="456" t="e">
        <f t="array" ref="AD154">INDEX($AA$151:$AA$170,SMALL(IF(LEN(TRIM($AA$151:$AA$170)),ROW($AA$151:$AA$170)-MIN(ROW($AA$151:$AA$170))+1,""),ROW(A4)))</f>
        <v>#NUM!</v>
      </c>
      <c r="AE154" s="456" t="str">
        <f t="array" ref="AE154">INDEX($AB$151:$AB$170,SMALL(IF(LEN(TRIM($AB$151:$AB$170)),ROW($AB$151:$AB$170)-MIN(ROW($AB$151:$AB$170))+1,""),ROW(A4)))</f>
        <v>2a</v>
      </c>
      <c r="AF154" s="456" t="str">
        <f t="shared" si="74"/>
        <v/>
      </c>
      <c r="AG154" s="456" t="str">
        <f t="shared" si="74"/>
        <v/>
      </c>
      <c r="AH154" s="456" t="str">
        <f t="shared" si="74"/>
        <v>2a</v>
      </c>
      <c r="AI154" s="457"/>
      <c r="AJ154" s="648">
        <f>J100</f>
        <v>0</v>
      </c>
    </row>
    <row r="155" spans="25:36" hidden="1" x14ac:dyDescent="0.3">
      <c r="Y155" s="647">
        <v>3</v>
      </c>
      <c r="Z155" s="456" t="str">
        <f t="shared" si="71"/>
        <v/>
      </c>
      <c r="AA155" s="456" t="str">
        <f t="shared" si="72"/>
        <v/>
      </c>
      <c r="AB155" s="456">
        <f t="shared" si="73"/>
        <v>3</v>
      </c>
      <c r="AC155" s="456" t="e">
        <f t="array" ref="AC155">INDEX($Z$151:$Z$170,SMALL(IF(LEN(TRIM($Z$151:$Z$170)),ROW($Z$151:$Z$170)-MIN(ROW($Z$151:$Z$170))+1,""),ROW(A5)))</f>
        <v>#NUM!</v>
      </c>
      <c r="AD155" s="456" t="e">
        <f t="array" ref="AD155">INDEX($AA$151:$AA$170,SMALL(IF(LEN(TRIM($AA$151:$AA$170)),ROW($AA$151:$AA$170)-MIN(ROW($AA$151:$AA$170))+1,""),ROW(A5)))</f>
        <v>#NUM!</v>
      </c>
      <c r="AE155" s="456">
        <f t="array" ref="AE155">INDEX($AB$151:$AB$170,SMALL(IF(LEN(TRIM($AB$151:$AB$170)),ROW($AB$151:$AB$170)-MIN(ROW($AB$151:$AB$170))+1,""),ROW(A5)))</f>
        <v>3</v>
      </c>
      <c r="AF155" s="456" t="str">
        <f t="shared" si="74"/>
        <v/>
      </c>
      <c r="AG155" s="456" t="str">
        <f t="shared" si="74"/>
        <v/>
      </c>
      <c r="AH155" s="456">
        <f t="shared" si="74"/>
        <v>3</v>
      </c>
      <c r="AI155" s="457"/>
      <c r="AJ155" s="648">
        <f>J102</f>
        <v>0</v>
      </c>
    </row>
    <row r="156" spans="25:36" hidden="1" x14ac:dyDescent="0.3">
      <c r="Y156" s="647" t="s">
        <v>234</v>
      </c>
      <c r="Z156" s="456" t="str">
        <f t="shared" si="71"/>
        <v/>
      </c>
      <c r="AA156" s="456" t="str">
        <f t="shared" si="72"/>
        <v/>
      </c>
      <c r="AB156" s="456" t="str">
        <f t="shared" si="73"/>
        <v>3a</v>
      </c>
      <c r="AC156" s="456" t="e">
        <f t="array" ref="AC156">INDEX($Z$151:$Z$170,SMALL(IF(LEN(TRIM($Z$151:$Z$170)),ROW($Z$151:$Z$170)-MIN(ROW($Z$151:$Z$170))+1,""),ROW(A6)))</f>
        <v>#NUM!</v>
      </c>
      <c r="AD156" s="456" t="e">
        <f t="array" ref="AD156">INDEX($AA$151:$AA$170,SMALL(IF(LEN(TRIM($AA$151:$AA$170)),ROW($AA$151:$AA$170)-MIN(ROW($AA$151:$AA$170))+1,""),ROW(A6)))</f>
        <v>#NUM!</v>
      </c>
      <c r="AE156" s="456" t="str">
        <f t="array" ref="AE156">INDEX($AB$151:$AB$170,SMALL(IF(LEN(TRIM($AB$151:$AB$170)),ROW($AB$151:$AB$170)-MIN(ROW($AB$151:$AB$170))+1,""),ROW(A6)))</f>
        <v>3a</v>
      </c>
      <c r="AF156" s="456" t="str">
        <f t="shared" si="74"/>
        <v/>
      </c>
      <c r="AG156" s="456" t="str">
        <f t="shared" si="74"/>
        <v/>
      </c>
      <c r="AH156" s="456" t="str">
        <f t="shared" si="74"/>
        <v>3a</v>
      </c>
      <c r="AI156" s="457"/>
      <c r="AJ156" s="648">
        <f>J102</f>
        <v>0</v>
      </c>
    </row>
    <row r="157" spans="25:36" hidden="1" x14ac:dyDescent="0.3">
      <c r="Y157" s="647">
        <v>4</v>
      </c>
      <c r="Z157" s="456" t="str">
        <f t="shared" si="71"/>
        <v/>
      </c>
      <c r="AA157" s="456" t="str">
        <f t="shared" si="72"/>
        <v/>
      </c>
      <c r="AB157" s="456">
        <f t="shared" si="73"/>
        <v>4</v>
      </c>
      <c r="AC157" s="456" t="e">
        <f t="array" ref="AC157">INDEX($Z$151:$Z$170,SMALL(IF(LEN(TRIM($Z$151:$Z$170)),ROW($Z$151:$Z$170)-MIN(ROW($Z$151:$Z$170))+1,""),ROW(A7)))</f>
        <v>#NUM!</v>
      </c>
      <c r="AD157" s="456" t="e">
        <f t="array" ref="AD157">INDEX($AA$151:$AA$170,SMALL(IF(LEN(TRIM($AA$151:$AA$170)),ROW($AA$151:$AA$170)-MIN(ROW($AA$151:$AA$170))+1,""),ROW(A7)))</f>
        <v>#NUM!</v>
      </c>
      <c r="AE157" s="456">
        <f t="array" ref="AE157">INDEX($AB$151:$AB$170,SMALL(IF(LEN(TRIM($AB$151:$AB$170)),ROW($AB$151:$AB$170)-MIN(ROW($AB$151:$AB$170))+1,""),ROW(A7)))</f>
        <v>4</v>
      </c>
      <c r="AF157" s="456" t="str">
        <f t="shared" si="74"/>
        <v/>
      </c>
      <c r="AG157" s="456" t="str">
        <f t="shared" si="74"/>
        <v/>
      </c>
      <c r="AH157" s="456">
        <f t="shared" si="74"/>
        <v>4</v>
      </c>
      <c r="AI157" s="457"/>
      <c r="AJ157" s="648">
        <f>J104</f>
        <v>0</v>
      </c>
    </row>
    <row r="158" spans="25:36" hidden="1" x14ac:dyDescent="0.3">
      <c r="Y158" s="647" t="s">
        <v>236</v>
      </c>
      <c r="Z158" s="456" t="str">
        <f t="shared" si="71"/>
        <v/>
      </c>
      <c r="AA158" s="456" t="str">
        <f t="shared" si="72"/>
        <v/>
      </c>
      <c r="AB158" s="456" t="str">
        <f t="shared" si="73"/>
        <v>4a</v>
      </c>
      <c r="AC158" s="456" t="e">
        <f t="array" ref="AC158">INDEX($Z$151:$Z$170,SMALL(IF(LEN(TRIM($Z$151:$Z$170)),ROW($Z$151:$Z$170)-MIN(ROW($Z$151:$Z$170))+1,""),ROW(A8)))</f>
        <v>#NUM!</v>
      </c>
      <c r="AD158" s="456" t="e">
        <f t="array" ref="AD158">INDEX($AA$151:$AA$170,SMALL(IF(LEN(TRIM($AA$151:$AA$170)),ROW($AA$151:$AA$170)-MIN(ROW($AA$151:$AA$170))+1,""),ROW(A8)))</f>
        <v>#NUM!</v>
      </c>
      <c r="AE158" s="456" t="str">
        <f t="array" ref="AE158">INDEX($AB$151:$AB$170,SMALL(IF(LEN(TRIM($AB$151:$AB$170)),ROW($AB$151:$AB$170)-MIN(ROW($AB$151:$AB$170))+1,""),ROW(A8)))</f>
        <v>4a</v>
      </c>
      <c r="AF158" s="456" t="str">
        <f t="shared" si="74"/>
        <v/>
      </c>
      <c r="AG158" s="456" t="str">
        <f t="shared" si="74"/>
        <v/>
      </c>
      <c r="AH158" s="456" t="str">
        <f t="shared" si="74"/>
        <v>4a</v>
      </c>
      <c r="AI158" s="457"/>
      <c r="AJ158" s="648">
        <f>J104</f>
        <v>0</v>
      </c>
    </row>
    <row r="159" spans="25:36" ht="19.5" hidden="1" customHeight="1" x14ac:dyDescent="0.3">
      <c r="Y159" s="647">
        <v>5</v>
      </c>
      <c r="Z159" s="456" t="str">
        <f t="shared" si="71"/>
        <v/>
      </c>
      <c r="AA159" s="456" t="str">
        <f t="shared" si="72"/>
        <v/>
      </c>
      <c r="AB159" s="456">
        <f t="shared" si="73"/>
        <v>5</v>
      </c>
      <c r="AC159" s="456" t="e">
        <f t="array" ref="AC159">INDEX($Z$151:$Z$170,SMALL(IF(LEN(TRIM($Z$151:$Z$170)),ROW($Z$151:$Z$170)-MIN(ROW($Z$151:$Z$170))+1,""),ROW(A9)))</f>
        <v>#NUM!</v>
      </c>
      <c r="AD159" s="456" t="e">
        <f t="array" ref="AD159">INDEX($AA$151:$AA$170,SMALL(IF(LEN(TRIM($AA$151:$AA$170)),ROW($AA$151:$AA$170)-MIN(ROW($AA$151:$AA$170))+1,""),ROW(A9)))</f>
        <v>#NUM!</v>
      </c>
      <c r="AE159" s="456">
        <f t="array" ref="AE159">INDEX($AB$151:$AB$170,SMALL(IF(LEN(TRIM($AB$151:$AB$170)),ROW($AB$151:$AB$170)-MIN(ROW($AB$151:$AB$170))+1,""),ROW(A9)))</f>
        <v>5</v>
      </c>
      <c r="AF159" s="456" t="str">
        <f t="shared" si="74"/>
        <v/>
      </c>
      <c r="AG159" s="456" t="str">
        <f t="shared" si="74"/>
        <v/>
      </c>
      <c r="AH159" s="456">
        <f t="shared" si="74"/>
        <v>5</v>
      </c>
      <c r="AI159" s="457"/>
      <c r="AJ159" s="648">
        <f>J106</f>
        <v>0</v>
      </c>
    </row>
    <row r="160" spans="25:36" hidden="1" x14ac:dyDescent="0.3">
      <c r="Y160" s="647" t="s">
        <v>237</v>
      </c>
      <c r="Z160" s="456" t="str">
        <f t="shared" si="71"/>
        <v/>
      </c>
      <c r="AA160" s="456" t="str">
        <f t="shared" si="72"/>
        <v/>
      </c>
      <c r="AB160" s="456" t="str">
        <f t="shared" si="73"/>
        <v>5a</v>
      </c>
      <c r="AC160" s="456" t="e">
        <f t="array" ref="AC160">INDEX($Z$151:$Z$170,SMALL(IF(LEN(TRIM($Z$151:$Z$170)),ROW($Z$151:$Z$170)-MIN(ROW($Z$151:$Z$170))+1,""),ROW(A10)))</f>
        <v>#NUM!</v>
      </c>
      <c r="AD160" s="456" t="e">
        <f t="array" ref="AD160">INDEX($AA$151:$AA$170,SMALL(IF(LEN(TRIM($AA$151:$AA$170)),ROW($AA$151:$AA$170)-MIN(ROW($AA$151:$AA$170))+1,""),ROW(A10)))</f>
        <v>#NUM!</v>
      </c>
      <c r="AE160" s="456" t="str">
        <f t="array" ref="AE160">INDEX($AB$151:$AB$170,SMALL(IF(LEN(TRIM($AB$151:$AB$170)),ROW($AB$151:$AB$170)-MIN(ROW($AB$151:$AB$170))+1,""),ROW(A10)))</f>
        <v>5a</v>
      </c>
      <c r="AF160" s="456" t="str">
        <f t="shared" si="74"/>
        <v/>
      </c>
      <c r="AG160" s="456" t="str">
        <f t="shared" si="74"/>
        <v/>
      </c>
      <c r="AH160" s="456" t="str">
        <f t="shared" si="74"/>
        <v>5a</v>
      </c>
      <c r="AI160" s="457"/>
      <c r="AJ160" s="648">
        <f>J106</f>
        <v>0</v>
      </c>
    </row>
    <row r="161" spans="25:36" hidden="1" x14ac:dyDescent="0.3">
      <c r="Y161" s="647">
        <v>6</v>
      </c>
      <c r="Z161" s="456" t="str">
        <f t="shared" si="71"/>
        <v/>
      </c>
      <c r="AA161" s="456" t="str">
        <f t="shared" si="72"/>
        <v/>
      </c>
      <c r="AB161" s="456">
        <f t="shared" si="73"/>
        <v>6</v>
      </c>
      <c r="AC161" s="456" t="e">
        <f t="array" ref="AC161">INDEX($Z$151:$Z$170,SMALL(IF(LEN(TRIM($Z$151:$Z$170)),ROW($Z$151:$Z$170)-MIN(ROW($Z$151:$Z$170))+1,""),ROW(A11)))</f>
        <v>#NUM!</v>
      </c>
      <c r="AD161" s="456" t="e">
        <f t="array" ref="AD161">INDEX($AA$151:$AA$170,SMALL(IF(LEN(TRIM($AA$151:$AA$170)),ROW($AA$151:$AA$170)-MIN(ROW($AA$151:$AA$170))+1,""),ROW(A11)))</f>
        <v>#NUM!</v>
      </c>
      <c r="AE161" s="456">
        <f t="array" ref="AE161">INDEX($AB$151:$AB$170,SMALL(IF(LEN(TRIM($AB$151:$AB$170)),ROW($AB$151:$AB$170)-MIN(ROW($AB$151:$AB$170))+1,""),ROW(A11)))</f>
        <v>6</v>
      </c>
      <c r="AF161" s="456" t="str">
        <f t="shared" si="74"/>
        <v/>
      </c>
      <c r="AG161" s="456" t="str">
        <f t="shared" si="74"/>
        <v/>
      </c>
      <c r="AH161" s="456">
        <f t="shared" si="74"/>
        <v>6</v>
      </c>
      <c r="AI161" s="457"/>
      <c r="AJ161" s="648">
        <f>J108</f>
        <v>0</v>
      </c>
    </row>
    <row r="162" spans="25:36" hidden="1" x14ac:dyDescent="0.3">
      <c r="Y162" s="647" t="s">
        <v>238</v>
      </c>
      <c r="Z162" s="456" t="str">
        <f t="shared" si="71"/>
        <v/>
      </c>
      <c r="AA162" s="456" t="str">
        <f t="shared" si="72"/>
        <v/>
      </c>
      <c r="AB162" s="456" t="str">
        <f t="shared" si="73"/>
        <v>6a</v>
      </c>
      <c r="AC162" s="456" t="e">
        <f t="array" ref="AC162">INDEX($Z$151:$Z$170,SMALL(IF(LEN(TRIM($Z$151:$Z$170)),ROW($Z$151:$Z$170)-MIN(ROW($Z$151:$Z$170))+1,""),ROW(A12)))</f>
        <v>#NUM!</v>
      </c>
      <c r="AD162" s="456" t="e">
        <f t="array" ref="AD162">INDEX($AA$151:$AA$170,SMALL(IF(LEN(TRIM($AA$151:$AA$170)),ROW($AA$151:$AA$170)-MIN(ROW($AA$151:$AA$170))+1,""),ROW(A12)))</f>
        <v>#NUM!</v>
      </c>
      <c r="AE162" s="456" t="str">
        <f t="array" ref="AE162">INDEX($AB$151:$AB$170,SMALL(IF(LEN(TRIM($AB$151:$AB$170)),ROW($AB$151:$AB$170)-MIN(ROW($AB$151:$AB$170))+1,""),ROW(A12)))</f>
        <v>6a</v>
      </c>
      <c r="AF162" s="456" t="str">
        <f t="shared" si="74"/>
        <v/>
      </c>
      <c r="AG162" s="456" t="str">
        <f t="shared" si="74"/>
        <v/>
      </c>
      <c r="AH162" s="456" t="str">
        <f t="shared" si="74"/>
        <v>6a</v>
      </c>
      <c r="AI162" s="457"/>
      <c r="AJ162" s="648">
        <f>J108</f>
        <v>0</v>
      </c>
    </row>
    <row r="163" spans="25:36" hidden="1" x14ac:dyDescent="0.3">
      <c r="Y163" s="649">
        <v>7</v>
      </c>
      <c r="Z163" s="456" t="str">
        <f t="shared" si="71"/>
        <v/>
      </c>
      <c r="AA163" s="456" t="str">
        <f t="shared" si="72"/>
        <v/>
      </c>
      <c r="AB163" s="456">
        <f t="shared" si="73"/>
        <v>7</v>
      </c>
      <c r="AC163" s="456" t="e">
        <f t="array" ref="AC163">INDEX($Z$151:$Z$170,SMALL(IF(LEN(TRIM($Z$151:$Z$170)),ROW($Z$151:$Z$170)-MIN(ROW($Z$151:$Z$170))+1,""),ROW(A13)))</f>
        <v>#NUM!</v>
      </c>
      <c r="AD163" s="456" t="e">
        <f t="array" ref="AD163">INDEX($AA$151:$AA$170,SMALL(IF(LEN(TRIM($AA$151:$AA$170)),ROW($AA$151:$AA$170)-MIN(ROW($AA$151:$AA$170))+1,""),ROW(A13)))</f>
        <v>#NUM!</v>
      </c>
      <c r="AE163" s="456">
        <f t="array" ref="AE163">INDEX($AB$151:$AB$170,SMALL(IF(LEN(TRIM($AB$151:$AB$170)),ROW($AB$151:$AB$170)-MIN(ROW($AB$151:$AB$170))+1,""),ROW(A13)))</f>
        <v>7</v>
      </c>
      <c r="AF163" s="456" t="str">
        <f t="shared" si="74"/>
        <v/>
      </c>
      <c r="AG163" s="456" t="str">
        <f t="shared" si="74"/>
        <v/>
      </c>
      <c r="AH163" s="456">
        <f t="shared" si="74"/>
        <v>7</v>
      </c>
      <c r="AI163" s="457"/>
      <c r="AJ163" s="648">
        <f>J110</f>
        <v>0</v>
      </c>
    </row>
    <row r="164" spans="25:36" hidden="1" x14ac:dyDescent="0.3">
      <c r="Y164" s="650" t="s">
        <v>231</v>
      </c>
      <c r="Z164" s="456" t="str">
        <f t="shared" si="71"/>
        <v/>
      </c>
      <c r="AA164" s="456" t="str">
        <f t="shared" si="72"/>
        <v/>
      </c>
      <c r="AB164" s="456" t="str">
        <f t="shared" si="73"/>
        <v>7a</v>
      </c>
      <c r="AC164" s="456" t="e">
        <f t="array" ref="AC164">INDEX($Z$151:$Z$170,SMALL(IF(LEN(TRIM($Z$151:$Z$170)),ROW($Z$151:$Z$170)-MIN(ROW($Z$151:$Z$170))+1,""),ROW(A14)))</f>
        <v>#NUM!</v>
      </c>
      <c r="AD164" s="456" t="e">
        <f t="array" ref="AD164">INDEX($AA$151:$AA$170,SMALL(IF(LEN(TRIM($AA$151:$AA$170)),ROW($AA$151:$AA$170)-MIN(ROW($AA$151:$AA$170))+1,""),ROW(A14)))</f>
        <v>#NUM!</v>
      </c>
      <c r="AE164" s="456" t="str">
        <f t="array" ref="AE164">INDEX($AB$151:$AB$170,SMALL(IF(LEN(TRIM($AB$151:$AB$170)),ROW($AB$151:$AB$170)-MIN(ROW($AB$151:$AB$170))+1,""),ROW(A14)))</f>
        <v>7a</v>
      </c>
      <c r="AF164" s="456" t="str">
        <f t="shared" si="74"/>
        <v/>
      </c>
      <c r="AG164" s="456" t="str">
        <f t="shared" si="74"/>
        <v/>
      </c>
      <c r="AH164" s="456" t="str">
        <f t="shared" si="74"/>
        <v>7a</v>
      </c>
      <c r="AI164" s="457"/>
      <c r="AJ164" s="648">
        <f>J110</f>
        <v>0</v>
      </c>
    </row>
    <row r="165" spans="25:36" hidden="1" x14ac:dyDescent="0.3">
      <c r="Y165" s="649">
        <v>8</v>
      </c>
      <c r="Z165" s="456" t="str">
        <f t="shared" si="71"/>
        <v/>
      </c>
      <c r="AA165" s="456" t="str">
        <f t="shared" si="72"/>
        <v/>
      </c>
      <c r="AB165" s="456">
        <f t="shared" si="73"/>
        <v>8</v>
      </c>
      <c r="AC165" s="456" t="e">
        <f t="array" ref="AC165">INDEX($Z$151:$Z$170,SMALL(IF(LEN(TRIM($Z$151:$Z$170)),ROW($Z$151:$Z$170)-MIN(ROW($Z$151:$Z$170))+1,""),ROW(A15)))</f>
        <v>#NUM!</v>
      </c>
      <c r="AD165" s="456" t="e">
        <f t="array" ref="AD165">INDEX($AA$151:$AA$170,SMALL(IF(LEN(TRIM($AA$151:$AA$170)),ROW($AA$151:$AA$170)-MIN(ROW($AA$151:$AA$170))+1,""),ROW(A15)))</f>
        <v>#NUM!</v>
      </c>
      <c r="AE165" s="456">
        <f t="array" ref="AE165">INDEX($AB$151:$AB$170,SMALL(IF(LEN(TRIM($AB$151:$AB$170)),ROW($AB$151:$AB$170)-MIN(ROW($AB$151:$AB$170))+1,""),ROW(A15)))</f>
        <v>8</v>
      </c>
      <c r="AF165" s="456" t="str">
        <f t="shared" si="74"/>
        <v/>
      </c>
      <c r="AG165" s="456" t="str">
        <f t="shared" si="74"/>
        <v/>
      </c>
      <c r="AH165" s="456">
        <f t="shared" si="74"/>
        <v>8</v>
      </c>
      <c r="AI165" s="457"/>
      <c r="AJ165" s="648">
        <f>J112</f>
        <v>0</v>
      </c>
    </row>
    <row r="166" spans="25:36" hidden="1" x14ac:dyDescent="0.3">
      <c r="Y166" s="649" t="s">
        <v>233</v>
      </c>
      <c r="Z166" s="456" t="str">
        <f t="shared" si="71"/>
        <v/>
      </c>
      <c r="AA166" s="456" t="str">
        <f t="shared" si="72"/>
        <v/>
      </c>
      <c r="AB166" s="456" t="str">
        <f t="shared" si="73"/>
        <v>8a</v>
      </c>
      <c r="AC166" s="456" t="e">
        <f t="array" ref="AC166">INDEX($Z$151:$Z$170,SMALL(IF(LEN(TRIM($Z$151:$Z$170)),ROW($Z$151:$Z$170)-MIN(ROW($Z$151:$Z$170))+1,""),ROW(A16)))</f>
        <v>#NUM!</v>
      </c>
      <c r="AD166" s="456" t="e">
        <f t="array" ref="AD166">INDEX($AA$151:$AA$170,SMALL(IF(LEN(TRIM($AA$151:$AA$170)),ROW($AA$151:$AA$170)-MIN(ROW($AA$151:$AA$170))+1,""),ROW(A16)))</f>
        <v>#NUM!</v>
      </c>
      <c r="AE166" s="456" t="str">
        <f t="array" ref="AE166">INDEX($AB$151:$AB$170,SMALL(IF(LEN(TRIM($AB$151:$AB$170)),ROW($AB$151:$AB$170)-MIN(ROW($AB$151:$AB$170))+1,""),ROW(A16)))</f>
        <v>8a</v>
      </c>
      <c r="AF166" s="456" t="str">
        <f t="shared" si="74"/>
        <v/>
      </c>
      <c r="AG166" s="456" t="str">
        <f t="shared" si="74"/>
        <v/>
      </c>
      <c r="AH166" s="456" t="str">
        <f t="shared" si="74"/>
        <v>8a</v>
      </c>
      <c r="AI166" s="457"/>
      <c r="AJ166" s="648">
        <f>J112</f>
        <v>0</v>
      </c>
    </row>
    <row r="167" spans="25:36" hidden="1" x14ac:dyDescent="0.3">
      <c r="Y167" s="649">
        <v>9</v>
      </c>
      <c r="Z167" s="456" t="str">
        <f t="shared" si="71"/>
        <v/>
      </c>
      <c r="AA167" s="456" t="str">
        <f t="shared" si="72"/>
        <v/>
      </c>
      <c r="AB167" s="456">
        <f t="shared" si="73"/>
        <v>9</v>
      </c>
      <c r="AC167" s="456" t="e">
        <f t="array" ref="AC167">INDEX($Z$151:$Z$170,SMALL(IF(LEN(TRIM($Z$151:$Z$170)),ROW($Z$151:$Z$170)-MIN(ROW($Z$151:$Z$170))+1,""),ROW(A17)))</f>
        <v>#NUM!</v>
      </c>
      <c r="AD167" s="456" t="e">
        <f t="array" ref="AD167">INDEX($AA$151:$AA$170,SMALL(IF(LEN(TRIM($AA$151:$AA$170)),ROW($AA$151:$AA$170)-MIN(ROW($AA$151:$AA$170))+1,""),ROW(A17)))</f>
        <v>#NUM!</v>
      </c>
      <c r="AE167" s="456">
        <f t="array" ref="AE167">INDEX($AB$151:$AB$170,SMALL(IF(LEN(TRIM($AB$151:$AB$170)),ROW($AB$151:$AB$170)-MIN(ROW($AB$151:$AB$170))+1,""),ROW(A17)))</f>
        <v>9</v>
      </c>
      <c r="AF167" s="456" t="str">
        <f t="shared" si="74"/>
        <v/>
      </c>
      <c r="AG167" s="456" t="str">
        <f t="shared" si="74"/>
        <v/>
      </c>
      <c r="AH167" s="456">
        <f t="shared" si="74"/>
        <v>9</v>
      </c>
      <c r="AI167" s="457"/>
      <c r="AJ167" s="648">
        <f>J114</f>
        <v>0</v>
      </c>
    </row>
    <row r="168" spans="25:36" hidden="1" x14ac:dyDescent="0.3">
      <c r="Y168" s="649" t="s">
        <v>235</v>
      </c>
      <c r="Z168" s="456" t="str">
        <f t="shared" si="71"/>
        <v/>
      </c>
      <c r="AA168" s="456" t="str">
        <f t="shared" si="72"/>
        <v/>
      </c>
      <c r="AB168" s="456" t="str">
        <f t="shared" si="73"/>
        <v>9a</v>
      </c>
      <c r="AC168" s="456" t="e">
        <f t="array" ref="AC168">INDEX($Z$151:$Z$170,SMALL(IF(LEN(TRIM($Z$151:$Z$170)),ROW($Z$151:$Z$170)-MIN(ROW($Z$151:$Z$170))+1,""),ROW(A18)))</f>
        <v>#NUM!</v>
      </c>
      <c r="AD168" s="456" t="e">
        <f t="array" ref="AD168">INDEX($AA$151:$AA$170,SMALL(IF(LEN(TRIM($AA$151:$AA$170)),ROW($AA$151:$AA$170)-MIN(ROW($AA$151:$AA$170))+1,""),ROW(#REF!)))</f>
        <v>#REF!</v>
      </c>
      <c r="AE168" s="456" t="e">
        <f t="array" ref="AE168">INDEX($AB$151:$AB$170,SMALL(IF(LEN(TRIM($AB$151:$AB$170)),ROW($AB$151:$AB$170)-MIN(ROW($AB$151:$AB$170))+1,""),ROW(#REF!)))</f>
        <v>#REF!</v>
      </c>
      <c r="AF168" s="456" t="str">
        <f t="shared" si="74"/>
        <v/>
      </c>
      <c r="AG168" s="456" t="str">
        <f t="shared" si="74"/>
        <v/>
      </c>
      <c r="AH168" s="456" t="str">
        <f t="shared" si="74"/>
        <v/>
      </c>
      <c r="AI168" s="457"/>
      <c r="AJ168" s="648">
        <f>J114</f>
        <v>0</v>
      </c>
    </row>
    <row r="169" spans="25:36" hidden="1" x14ac:dyDescent="0.3">
      <c r="Y169" s="649">
        <v>10</v>
      </c>
      <c r="Z169" s="456" t="str">
        <f t="shared" si="71"/>
        <v/>
      </c>
      <c r="AA169" s="456" t="str">
        <f t="shared" si="72"/>
        <v/>
      </c>
      <c r="AB169" s="456">
        <f t="shared" si="73"/>
        <v>10</v>
      </c>
      <c r="AC169" s="456" t="e">
        <f t="array" ref="AC169">INDEX($Z$151:$Z$170,SMALL(IF(LEN(TRIM($Z$151:$Z$170)),ROW($Z$151:$Z$170)-MIN(ROW($Z$151:$Z$170))+1,""),ROW(A19)))</f>
        <v>#NUM!</v>
      </c>
      <c r="AD169" s="456" t="e">
        <f t="array" ref="AD169">INDEX($AA$151:$AA$170,SMALL(IF(LEN(TRIM($AA$151:$AA$170)),ROW($AA$151:$AA$170)-MIN(ROW($AA$151:$AA$170))+1,""),ROW(#REF!)))</f>
        <v>#REF!</v>
      </c>
      <c r="AE169" s="456" t="e">
        <f t="array" ref="AE169">INDEX($AB$151:$AB$170,SMALL(IF(LEN(TRIM($AB$151:$AB$170)),ROW($AB$151:$AB$170)-MIN(ROW($AB$151:$AB$170))+1,""),ROW(#REF!)))</f>
        <v>#REF!</v>
      </c>
      <c r="AF169" s="456" t="str">
        <f t="shared" si="74"/>
        <v/>
      </c>
      <c r="AG169" s="456" t="str">
        <f t="shared" si="74"/>
        <v/>
      </c>
      <c r="AH169" s="456" t="str">
        <f t="shared" si="74"/>
        <v/>
      </c>
      <c r="AI169" s="457"/>
      <c r="AJ169" s="648">
        <f>J116</f>
        <v>0</v>
      </c>
    </row>
    <row r="170" spans="25:36" hidden="1" x14ac:dyDescent="0.3">
      <c r="Y170" s="649" t="s">
        <v>230</v>
      </c>
      <c r="Z170" s="456" t="str">
        <f t="shared" si="71"/>
        <v/>
      </c>
      <c r="AA170" s="456" t="str">
        <f t="shared" si="72"/>
        <v/>
      </c>
      <c r="AB170" s="456" t="str">
        <f t="shared" si="73"/>
        <v>10a</v>
      </c>
      <c r="AC170" s="456" t="e">
        <f t="array" ref="AC170">INDEX($Z$151:$Z$170,SMALL(IF(LEN(TRIM($Z$151:$Z$170)),ROW($Z$151:$Z$170)-MIN(ROW($Z$151:$Z$170))+1,""),ROW(A20)))</f>
        <v>#NUM!</v>
      </c>
      <c r="AD170" s="456" t="e">
        <f t="array" ref="AD170">INDEX($AA$151:$AA$170,SMALL(IF(LEN(TRIM($AA$151:$AA$170)),ROW($AA$151:$AA$170)-MIN(ROW($AA$151:$AA$170))+1,""),ROW(A18)))</f>
        <v>#NUM!</v>
      </c>
      <c r="AE170" s="456" t="str">
        <f t="array" ref="AE170">INDEX($AB$151:$AB$170,SMALL(IF(LEN(TRIM($AB$151:$AB$170)),ROW($AB$151:$AB$170)-MIN(ROW($AB$151:$AB$170))+1,""),ROW(A18)))</f>
        <v>9a</v>
      </c>
      <c r="AF170" s="456" t="str">
        <f t="shared" si="74"/>
        <v/>
      </c>
      <c r="AG170" s="456" t="str">
        <f t="shared" si="74"/>
        <v/>
      </c>
      <c r="AH170" s="456" t="str">
        <f t="shared" si="74"/>
        <v>9a</v>
      </c>
      <c r="AI170" s="457"/>
      <c r="AJ170" s="648">
        <f>J116</f>
        <v>0</v>
      </c>
    </row>
    <row r="171" spans="25:36" hidden="1" x14ac:dyDescent="0.3">
      <c r="Y171" s="651"/>
      <c r="Z171" s="652"/>
      <c r="AA171" s="407"/>
      <c r="AB171" s="457"/>
      <c r="AC171" s="457"/>
      <c r="AD171" s="457"/>
      <c r="AE171" s="457"/>
      <c r="AF171" s="457"/>
      <c r="AG171" s="457"/>
      <c r="AH171" s="457"/>
      <c r="AI171" s="457"/>
      <c r="AJ171" s="457"/>
    </row>
    <row r="172" spans="25:36" hidden="1" x14ac:dyDescent="0.3">
      <c r="Y172" s="404"/>
      <c r="Z172" s="404"/>
    </row>
    <row r="173" spans="25:36" hidden="1" x14ac:dyDescent="0.3">
      <c r="Y173" s="404"/>
      <c r="Z173" s="404"/>
    </row>
    <row r="174" spans="25:36" hidden="1" x14ac:dyDescent="0.3">
      <c r="Y174" s="404"/>
      <c r="Z174" s="653" t="s">
        <v>321</v>
      </c>
    </row>
    <row r="175" spans="25:36" hidden="1" x14ac:dyDescent="0.3">
      <c r="Y175" s="457"/>
      <c r="Z175" s="506" t="s">
        <v>321</v>
      </c>
      <c r="AA175" s="654" t="s">
        <v>322</v>
      </c>
      <c r="AB175" s="655" t="s">
        <v>324</v>
      </c>
      <c r="AC175" s="509" t="s">
        <v>325</v>
      </c>
    </row>
    <row r="176" spans="25:36" hidden="1" x14ac:dyDescent="0.3">
      <c r="Y176" s="404">
        <v>1</v>
      </c>
      <c r="Z176" s="513" t="str">
        <f t="shared" ref="Z176:Z185" si="75">IF(E61="","0.00","£5")</f>
        <v>0.00</v>
      </c>
      <c r="AA176" s="513" t="str">
        <f t="shared" ref="AA176:AA185" si="76">IF(F61="","0.00","£5")</f>
        <v>0.00</v>
      </c>
      <c r="AB176" s="513" t="str">
        <f>IF(L61="","0.00","£5")</f>
        <v>0.00</v>
      </c>
      <c r="AC176" s="513" t="str">
        <f>IF(M61="","0.00","£5")</f>
        <v>0.00</v>
      </c>
      <c r="AD176" s="451">
        <f>SUM(Z176+AA176+AB176+AC176)</f>
        <v>0</v>
      </c>
    </row>
    <row r="177" spans="25:44" hidden="1" x14ac:dyDescent="0.3">
      <c r="Y177" s="404">
        <v>2</v>
      </c>
      <c r="Z177" s="513" t="str">
        <f t="shared" si="75"/>
        <v>0.00</v>
      </c>
      <c r="AA177" s="513" t="str">
        <f t="shared" si="76"/>
        <v>0.00</v>
      </c>
      <c r="AB177" s="513" t="str">
        <f>IF(L62="","0.00","£5")</f>
        <v>0.00</v>
      </c>
      <c r="AC177" s="513" t="str">
        <f>IF(M62="","0.00","£5")</f>
        <v>0.00</v>
      </c>
      <c r="AD177" s="451">
        <f t="shared" ref="AD177:AD185" si="77">SUM(Z177+AA177+AB177+AC177)</f>
        <v>0</v>
      </c>
    </row>
    <row r="178" spans="25:44" hidden="1" x14ac:dyDescent="0.3">
      <c r="Y178" s="404">
        <v>3</v>
      </c>
      <c r="Z178" s="513" t="str">
        <f t="shared" si="75"/>
        <v>0.00</v>
      </c>
      <c r="AA178" s="513" t="str">
        <f t="shared" si="76"/>
        <v>0.00</v>
      </c>
      <c r="AB178" s="513" t="str">
        <f t="shared" ref="AB178:AC178" si="78">IF(L63="","0.00","£5")</f>
        <v>0.00</v>
      </c>
      <c r="AC178" s="513" t="str">
        <f t="shared" si="78"/>
        <v>0.00</v>
      </c>
      <c r="AD178" s="451">
        <f t="shared" si="77"/>
        <v>0</v>
      </c>
      <c r="AR178" s="403" t="s">
        <v>211</v>
      </c>
    </row>
    <row r="179" spans="25:44" hidden="1" x14ac:dyDescent="0.3">
      <c r="Y179" s="404">
        <v>4</v>
      </c>
      <c r="Z179" s="513" t="str">
        <f t="shared" si="75"/>
        <v>0.00</v>
      </c>
      <c r="AA179" s="513" t="str">
        <f t="shared" si="76"/>
        <v>0.00</v>
      </c>
      <c r="AB179" s="513" t="str">
        <f t="shared" ref="AB179:AC179" si="79">IF(L64="","0.00","£5")</f>
        <v>0.00</v>
      </c>
      <c r="AC179" s="513" t="str">
        <f t="shared" si="79"/>
        <v>0.00</v>
      </c>
      <c r="AD179" s="451">
        <f t="shared" si="77"/>
        <v>0</v>
      </c>
      <c r="AP179" s="538" t="s">
        <v>322</v>
      </c>
      <c r="AQ179" s="541">
        <v>5</v>
      </c>
      <c r="AR179" s="542" t="str">
        <f>IF(E61="","0.00","£5")</f>
        <v>0.00</v>
      </c>
    </row>
    <row r="180" spans="25:44" hidden="1" x14ac:dyDescent="0.3">
      <c r="Y180" s="404">
        <v>5</v>
      </c>
      <c r="Z180" s="513" t="str">
        <f t="shared" si="75"/>
        <v>0.00</v>
      </c>
      <c r="AA180" s="513" t="str">
        <f t="shared" si="76"/>
        <v>0.00</v>
      </c>
      <c r="AB180" s="513" t="str">
        <f t="shared" ref="AB180:AC180" si="80">IF(L65="","0.00","£5")</f>
        <v>0.00</v>
      </c>
      <c r="AC180" s="513" t="str">
        <f t="shared" si="80"/>
        <v>0.00</v>
      </c>
      <c r="AD180" s="451">
        <f t="shared" si="77"/>
        <v>0</v>
      </c>
      <c r="AP180" s="538" t="s">
        <v>323</v>
      </c>
      <c r="AQ180" s="541">
        <v>5</v>
      </c>
      <c r="AR180" s="542" t="str">
        <f>IF(F61="","0.00","£5")</f>
        <v>0.00</v>
      </c>
    </row>
    <row r="181" spans="25:44" hidden="1" x14ac:dyDescent="0.3">
      <c r="Y181" s="404">
        <v>6</v>
      </c>
      <c r="Z181" s="513" t="str">
        <f t="shared" si="75"/>
        <v>0.00</v>
      </c>
      <c r="AA181" s="513" t="str">
        <f t="shared" si="76"/>
        <v>0.00</v>
      </c>
      <c r="AB181" s="513" t="str">
        <f t="shared" ref="AB181:AC181" si="81">IF(L66="","0.00","£5")</f>
        <v>0.00</v>
      </c>
      <c r="AC181" s="513" t="str">
        <f t="shared" si="81"/>
        <v>0.00</v>
      </c>
      <c r="AD181" s="451">
        <f t="shared" si="77"/>
        <v>0</v>
      </c>
      <c r="AP181" s="538" t="s">
        <v>324</v>
      </c>
      <c r="AQ181" s="541">
        <v>5</v>
      </c>
      <c r="AR181" s="542" t="str">
        <f>IF(L61="","0.00","£5")</f>
        <v>0.00</v>
      </c>
    </row>
    <row r="182" spans="25:44" hidden="1" x14ac:dyDescent="0.3">
      <c r="Y182" s="404">
        <v>7</v>
      </c>
      <c r="Z182" s="513" t="str">
        <f t="shared" si="75"/>
        <v>0.00</v>
      </c>
      <c r="AA182" s="513" t="str">
        <f t="shared" si="76"/>
        <v>0.00</v>
      </c>
      <c r="AB182" s="513" t="str">
        <f t="shared" ref="AB182:AC182" si="82">IF(L67="","0.00","£5")</f>
        <v>0.00</v>
      </c>
      <c r="AC182" s="513" t="str">
        <f t="shared" si="82"/>
        <v>0.00</v>
      </c>
      <c r="AD182" s="451">
        <f t="shared" si="77"/>
        <v>0</v>
      </c>
      <c r="AP182" s="538" t="s">
        <v>325</v>
      </c>
      <c r="AQ182" s="541">
        <v>5</v>
      </c>
      <c r="AR182" s="542" t="str">
        <f>IF(M61="","0.00","£5")</f>
        <v>0.00</v>
      </c>
    </row>
    <row r="183" spans="25:44" hidden="1" x14ac:dyDescent="0.3">
      <c r="Y183" s="404">
        <v>8</v>
      </c>
      <c r="Z183" s="513" t="str">
        <f t="shared" si="75"/>
        <v>0.00</v>
      </c>
      <c r="AA183" s="513" t="str">
        <f t="shared" si="76"/>
        <v>0.00</v>
      </c>
      <c r="AB183" s="513" t="str">
        <f t="shared" ref="AB183:AC183" si="83">IF(L68="","0.00","£5")</f>
        <v>0.00</v>
      </c>
      <c r="AC183" s="513" t="str">
        <f t="shared" si="83"/>
        <v>0.00</v>
      </c>
      <c r="AD183" s="451">
        <f t="shared" si="77"/>
        <v>0</v>
      </c>
      <c r="AR183" s="542">
        <f>SUM(AR179+AR180+AR181+AR182)</f>
        <v>0</v>
      </c>
    </row>
    <row r="184" spans="25:44" hidden="1" x14ac:dyDescent="0.3">
      <c r="Y184" s="404">
        <v>9</v>
      </c>
      <c r="Z184" s="513" t="str">
        <f t="shared" si="75"/>
        <v>0.00</v>
      </c>
      <c r="AA184" s="513" t="str">
        <f t="shared" si="76"/>
        <v>0.00</v>
      </c>
      <c r="AB184" s="513" t="str">
        <f t="shared" ref="AB184:AC184" si="84">IF(L69="","0.00","£5")</f>
        <v>0.00</v>
      </c>
      <c r="AC184" s="513" t="str">
        <f t="shared" si="84"/>
        <v>0.00</v>
      </c>
      <c r="AD184" s="451">
        <f t="shared" si="77"/>
        <v>0</v>
      </c>
    </row>
    <row r="185" spans="25:44" hidden="1" x14ac:dyDescent="0.3">
      <c r="Y185" s="404">
        <v>10</v>
      </c>
      <c r="Z185" s="513" t="str">
        <f t="shared" si="75"/>
        <v>0.00</v>
      </c>
      <c r="AA185" s="513" t="str">
        <f t="shared" si="76"/>
        <v>0.00</v>
      </c>
      <c r="AB185" s="513" t="str">
        <f t="shared" ref="AB185:AC185" si="85">IF(L70="","0.00","£5")</f>
        <v>0.00</v>
      </c>
      <c r="AC185" s="513" t="str">
        <f t="shared" si="85"/>
        <v>0.00</v>
      </c>
      <c r="AD185" s="451">
        <f t="shared" si="77"/>
        <v>0</v>
      </c>
    </row>
    <row r="186" spans="25:44" hidden="1" x14ac:dyDescent="0.3">
      <c r="AD186" s="451">
        <f>SUM(AD176:AD185)</f>
        <v>0</v>
      </c>
    </row>
    <row r="187" spans="25:44" hidden="1" x14ac:dyDescent="0.3"/>
    <row r="188" spans="25:44" hidden="1" x14ac:dyDescent="0.3"/>
    <row r="189" spans="25:44" hidden="1" x14ac:dyDescent="0.3"/>
    <row r="190" spans="25:44" hidden="1" x14ac:dyDescent="0.3"/>
    <row r="191" spans="25:44" hidden="1" x14ac:dyDescent="0.3"/>
    <row r="192" spans="25:44"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row r="263" hidden="1" x14ac:dyDescent="0.3"/>
    <row r="264" hidden="1" x14ac:dyDescent="0.3"/>
    <row r="265" hidden="1" x14ac:dyDescent="0.3"/>
    <row r="266" hidden="1" x14ac:dyDescent="0.3"/>
    <row r="267" hidden="1" x14ac:dyDescent="0.3"/>
    <row r="268" hidden="1" x14ac:dyDescent="0.3"/>
    <row r="269" hidden="1" x14ac:dyDescent="0.3"/>
    <row r="270" hidden="1" x14ac:dyDescent="0.3"/>
    <row r="271" hidden="1" x14ac:dyDescent="0.3"/>
    <row r="272" hidden="1" x14ac:dyDescent="0.3"/>
    <row r="273" hidden="1" x14ac:dyDescent="0.3"/>
    <row r="274" hidden="1" x14ac:dyDescent="0.3"/>
    <row r="275" hidden="1" x14ac:dyDescent="0.3"/>
    <row r="276" hidden="1" x14ac:dyDescent="0.3"/>
    <row r="277" hidden="1" x14ac:dyDescent="0.3"/>
    <row r="278" hidden="1" x14ac:dyDescent="0.3"/>
    <row r="279" hidden="1" x14ac:dyDescent="0.3"/>
    <row r="280" hidden="1" x14ac:dyDescent="0.3"/>
    <row r="281" hidden="1" x14ac:dyDescent="0.3"/>
    <row r="282" hidden="1" x14ac:dyDescent="0.3"/>
    <row r="283" hidden="1" x14ac:dyDescent="0.3"/>
    <row r="284" hidden="1" x14ac:dyDescent="0.3"/>
    <row r="285" hidden="1" x14ac:dyDescent="0.3"/>
    <row r="286" hidden="1" x14ac:dyDescent="0.3"/>
    <row r="287" hidden="1" x14ac:dyDescent="0.3"/>
    <row r="288" hidden="1" x14ac:dyDescent="0.3"/>
    <row r="289" spans="107:150" hidden="1" x14ac:dyDescent="0.3"/>
    <row r="290" spans="107:150" hidden="1" x14ac:dyDescent="0.3"/>
    <row r="291" spans="107:150" hidden="1" x14ac:dyDescent="0.3"/>
    <row r="292" spans="107:150" hidden="1" x14ac:dyDescent="0.3"/>
    <row r="293" spans="107:150" hidden="1" x14ac:dyDescent="0.3"/>
    <row r="294" spans="107:150" hidden="1" x14ac:dyDescent="0.3"/>
    <row r="295" spans="107:150" hidden="1" x14ac:dyDescent="0.3"/>
    <row r="296" spans="107:150" hidden="1" x14ac:dyDescent="0.3">
      <c r="DC296" s="404"/>
      <c r="DD296" s="404"/>
      <c r="DE296" s="404"/>
      <c r="EH296" s="404"/>
      <c r="EI296" s="404"/>
    </row>
    <row r="297" spans="107:150" hidden="1" x14ac:dyDescent="0.3">
      <c r="EG297" s="407"/>
      <c r="EH297" s="461"/>
      <c r="EI297" s="461"/>
      <c r="EJ297" s="407"/>
      <c r="EK297" s="407"/>
      <c r="EL297" s="407"/>
      <c r="EM297" s="407"/>
      <c r="EN297" s="407"/>
      <c r="EO297" s="407"/>
      <c r="EP297" s="407"/>
      <c r="EQ297" s="407"/>
      <c r="ER297" s="407"/>
      <c r="ES297" s="407"/>
      <c r="ET297" s="407"/>
    </row>
    <row r="298" spans="107:150" hidden="1" x14ac:dyDescent="0.3">
      <c r="EG298" s="407"/>
      <c r="EH298" s="461"/>
      <c r="EI298" s="656"/>
      <c r="EJ298" s="656"/>
      <c r="EK298" s="656"/>
      <c r="EL298" s="656"/>
      <c r="EM298" s="656"/>
      <c r="EN298" s="657"/>
      <c r="EO298" s="407"/>
      <c r="EP298" s="407"/>
      <c r="EQ298" s="407"/>
      <c r="ER298" s="657"/>
      <c r="ES298" s="657"/>
      <c r="ET298" s="407"/>
    </row>
    <row r="299" spans="107:150" hidden="1" x14ac:dyDescent="0.3">
      <c r="EG299" s="407"/>
      <c r="EH299" s="407"/>
      <c r="EI299" s="461"/>
      <c r="EJ299" s="407"/>
      <c r="EK299" s="407"/>
      <c r="EL299" s="407"/>
      <c r="EM299" s="407"/>
      <c r="EN299" s="407"/>
      <c r="EO299" s="407"/>
      <c r="EP299" s="407"/>
      <c r="EQ299" s="407"/>
      <c r="ER299" s="407"/>
      <c r="ES299" s="407"/>
      <c r="ET299" s="407"/>
    </row>
    <row r="300" spans="107:150" hidden="1" x14ac:dyDescent="0.3">
      <c r="EG300" s="407"/>
      <c r="EH300" s="407"/>
      <c r="EI300" s="658"/>
      <c r="EJ300" s="658"/>
      <c r="EK300" s="658"/>
      <c r="EL300" s="658"/>
      <c r="EM300" s="658"/>
      <c r="EN300" s="659"/>
      <c r="EO300" s="407"/>
      <c r="EP300" s="407"/>
      <c r="EQ300" s="407"/>
      <c r="ER300" s="659"/>
      <c r="ES300" s="659"/>
      <c r="ET300" s="407"/>
    </row>
    <row r="301" spans="107:150" hidden="1" x14ac:dyDescent="0.3">
      <c r="EG301" s="407"/>
      <c r="EH301" s="407"/>
      <c r="EI301" s="658"/>
      <c r="EJ301" s="658"/>
      <c r="EK301" s="658"/>
      <c r="EL301" s="658"/>
      <c r="EM301" s="658"/>
      <c r="EN301" s="659"/>
      <c r="EO301" s="407"/>
      <c r="EP301" s="407"/>
      <c r="EQ301" s="407"/>
      <c r="ER301" s="659"/>
      <c r="ES301" s="659"/>
      <c r="ET301" s="407"/>
    </row>
    <row r="302" spans="107:150" hidden="1" x14ac:dyDescent="0.3">
      <c r="EF302" s="407"/>
      <c r="EG302" s="407"/>
      <c r="EH302" s="407"/>
      <c r="EI302" s="658"/>
      <c r="EJ302" s="658"/>
      <c r="EK302" s="658"/>
      <c r="EL302" s="658"/>
      <c r="EM302" s="658"/>
      <c r="EN302" s="659"/>
      <c r="EO302" s="659"/>
      <c r="EP302" s="659"/>
      <c r="EQ302" s="659"/>
      <c r="ER302" s="659"/>
      <c r="ES302" s="659"/>
      <c r="ET302" s="407"/>
    </row>
    <row r="303" spans="107:150" hidden="1" x14ac:dyDescent="0.3">
      <c r="EF303" s="407"/>
      <c r="EG303" s="407"/>
      <c r="EH303" s="407"/>
      <c r="EI303" s="658"/>
      <c r="EJ303" s="658"/>
      <c r="EK303" s="658"/>
      <c r="EL303" s="658"/>
      <c r="EM303" s="658"/>
      <c r="EN303" s="659"/>
      <c r="EO303" s="659"/>
      <c r="EP303" s="659"/>
      <c r="EQ303" s="659"/>
      <c r="ER303" s="659"/>
      <c r="ES303" s="659"/>
      <c r="ET303" s="407"/>
    </row>
    <row r="304" spans="107:150" hidden="1" x14ac:dyDescent="0.3">
      <c r="EF304" s="407"/>
      <c r="EG304" s="407"/>
      <c r="EH304" s="407"/>
      <c r="EI304" s="658"/>
      <c r="EJ304" s="658"/>
      <c r="EK304" s="658"/>
      <c r="EL304" s="658"/>
      <c r="EM304" s="658"/>
      <c r="EN304" s="659"/>
      <c r="EO304" s="659"/>
      <c r="EP304" s="659"/>
      <c r="EQ304" s="659"/>
      <c r="ER304" s="659"/>
      <c r="ES304" s="659"/>
      <c r="ET304" s="407"/>
    </row>
    <row r="305" spans="136:158" hidden="1" x14ac:dyDescent="0.3">
      <c r="EF305" s="461"/>
      <c r="EG305" s="461"/>
      <c r="EH305" s="461"/>
      <c r="EI305" s="461"/>
      <c r="EJ305" s="407"/>
      <c r="EK305" s="407"/>
      <c r="EL305" s="407"/>
      <c r="EM305" s="407"/>
      <c r="EN305" s="407"/>
      <c r="EO305" s="407"/>
      <c r="EP305" s="407"/>
      <c r="EQ305" s="407"/>
      <c r="ER305" s="407"/>
      <c r="ES305" s="407"/>
      <c r="ET305" s="407"/>
    </row>
    <row r="306" spans="136:158" hidden="1" x14ac:dyDescent="0.3">
      <c r="EF306" s="566"/>
      <c r="EG306" s="566"/>
      <c r="EH306" s="566" t="s">
        <v>143</v>
      </c>
      <c r="EI306" s="566"/>
      <c r="EJ306" s="407"/>
      <c r="EK306" s="407"/>
      <c r="EL306" s="407"/>
      <c r="EM306" s="407"/>
      <c r="EN306" s="660"/>
      <c r="EO306" s="660"/>
      <c r="EP306" s="660"/>
      <c r="EQ306" s="660"/>
      <c r="ER306" s="660"/>
      <c r="ES306" s="660"/>
      <c r="ET306" s="407"/>
    </row>
    <row r="307" spans="136:158" hidden="1" x14ac:dyDescent="0.3">
      <c r="EF307" s="524"/>
      <c r="EG307" s="524"/>
      <c r="EH307" s="524"/>
      <c r="EI307" s="524"/>
      <c r="EJ307" s="407"/>
      <c r="EK307" s="407"/>
      <c r="EL307" s="407"/>
      <c r="EM307" s="407"/>
      <c r="EN307" s="561"/>
      <c r="EO307" s="561"/>
      <c r="EP307" s="561"/>
      <c r="EQ307" s="561"/>
      <c r="ER307" s="561"/>
      <c r="ES307" s="561"/>
      <c r="ET307" s="407"/>
    </row>
    <row r="308" spans="136:158" hidden="1" x14ac:dyDescent="0.3">
      <c r="EF308" s="404"/>
      <c r="EG308" s="461"/>
      <c r="EH308" s="461"/>
      <c r="EI308" s="524"/>
      <c r="EJ308" s="407"/>
      <c r="EK308" s="407"/>
      <c r="EL308" s="407"/>
      <c r="EM308" s="407"/>
      <c r="EN308" s="561"/>
      <c r="EO308" s="407"/>
      <c r="EP308" s="407"/>
      <c r="EQ308" s="661"/>
      <c r="ER308" s="561"/>
      <c r="ES308" s="561"/>
      <c r="ET308" s="407"/>
    </row>
    <row r="309" spans="136:158" ht="17.25" hidden="1" x14ac:dyDescent="0.35">
      <c r="EF309" s="404"/>
      <c r="EG309" s="461"/>
      <c r="EH309" s="461"/>
      <c r="EI309" s="524"/>
      <c r="EJ309" s="407"/>
      <c r="EK309" s="407"/>
      <c r="EL309" s="407"/>
      <c r="EM309" s="407"/>
      <c r="EN309" s="561"/>
      <c r="EO309" s="407"/>
      <c r="EP309" s="407"/>
      <c r="EQ309" s="585"/>
      <c r="ER309" s="561"/>
      <c r="ES309" s="561"/>
      <c r="ET309" s="407"/>
    </row>
    <row r="310" spans="136:158" hidden="1" x14ac:dyDescent="0.3">
      <c r="EF310" s="404"/>
      <c r="EG310" s="461"/>
      <c r="EH310" s="461"/>
      <c r="EI310" s="524"/>
      <c r="EJ310" s="407"/>
      <c r="EK310" s="407"/>
      <c r="EL310" s="407"/>
      <c r="EM310" s="407"/>
      <c r="EN310" s="561"/>
      <c r="EO310" s="407"/>
      <c r="EP310" s="407"/>
      <c r="EQ310" s="462"/>
      <c r="ER310" s="561"/>
      <c r="ES310" s="561"/>
      <c r="ET310" s="407"/>
    </row>
    <row r="311" spans="136:158" hidden="1" x14ac:dyDescent="0.3">
      <c r="EF311" s="418"/>
      <c r="EG311" s="528"/>
      <c r="EH311" s="528"/>
      <c r="EI311" s="462"/>
      <c r="EJ311" s="528"/>
      <c r="EK311" s="528"/>
      <c r="EL311" s="528"/>
      <c r="EM311" s="528"/>
      <c r="EN311" s="662"/>
      <c r="EO311" s="528"/>
      <c r="EP311" s="528"/>
      <c r="EQ311" s="462"/>
      <c r="ER311" s="662"/>
      <c r="ES311" s="662"/>
      <c r="ET311" s="528"/>
      <c r="EU311" s="418"/>
      <c r="EV311" s="418"/>
    </row>
    <row r="312" spans="136:158" hidden="1" x14ac:dyDescent="0.3">
      <c r="EF312" s="407"/>
      <c r="EG312" s="407"/>
      <c r="EH312" s="407"/>
      <c r="EI312" s="407"/>
      <c r="EJ312" s="407"/>
      <c r="EK312" s="407"/>
      <c r="EL312" s="407"/>
      <c r="EM312" s="407"/>
      <c r="EN312" s="407"/>
      <c r="EO312" s="407"/>
      <c r="EP312" s="407"/>
      <c r="EQ312" s="407"/>
      <c r="ER312" s="407"/>
      <c r="ES312" s="407"/>
      <c r="ET312" s="407"/>
    </row>
    <row r="313" spans="136:158" hidden="1" x14ac:dyDescent="0.3">
      <c r="EG313" s="407"/>
      <c r="EH313" s="571"/>
      <c r="EI313" s="407"/>
      <c r="EJ313" s="571"/>
      <c r="EK313" s="407"/>
      <c r="EL313" s="571"/>
      <c r="EM313" s="407"/>
      <c r="EN313" s="571"/>
      <c r="EO313" s="407"/>
      <c r="EP313" s="407"/>
      <c r="EQ313" s="407"/>
      <c r="ER313" s="573"/>
      <c r="ES313" s="573"/>
      <c r="ET313" s="407"/>
      <c r="EX313" s="418"/>
      <c r="EY313" s="418"/>
      <c r="EZ313" s="418"/>
      <c r="FA313" s="418"/>
      <c r="FB313" s="418"/>
    </row>
    <row r="314" spans="136:158" hidden="1" x14ac:dyDescent="0.3">
      <c r="EG314" s="407"/>
      <c r="EH314" s="663"/>
      <c r="EI314" s="407"/>
      <c r="EJ314" s="576"/>
      <c r="EK314" s="407"/>
      <c r="EL314" s="407"/>
      <c r="EM314" s="407"/>
      <c r="EN314" s="407"/>
      <c r="EO314" s="407"/>
      <c r="EP314" s="407"/>
      <c r="EQ314" s="407"/>
      <c r="ER314" s="407"/>
      <c r="ES314" s="407"/>
      <c r="ET314" s="407"/>
    </row>
    <row r="315" spans="136:158" hidden="1" x14ac:dyDescent="0.3">
      <c r="EG315" s="407"/>
      <c r="EH315" s="571"/>
      <c r="EI315" s="407"/>
      <c r="EJ315" s="571"/>
      <c r="EK315" s="407"/>
      <c r="EL315" s="571"/>
      <c r="EM315" s="407"/>
      <c r="EN315" s="571"/>
      <c r="EO315" s="407"/>
      <c r="EP315" s="407"/>
      <c r="EQ315" s="407"/>
      <c r="ER315" s="571"/>
      <c r="ES315" s="571"/>
      <c r="ET315" s="407"/>
    </row>
    <row r="316" spans="136:158" hidden="1" x14ac:dyDescent="0.3">
      <c r="EG316" s="407"/>
      <c r="EH316" s="525"/>
      <c r="EI316" s="407"/>
      <c r="EJ316" s="525"/>
      <c r="EK316" s="407"/>
      <c r="EL316" s="540"/>
      <c r="EM316" s="407"/>
      <c r="EN316" s="535"/>
      <c r="EO316" s="407"/>
      <c r="EP316" s="407"/>
      <c r="EQ316" s="407"/>
      <c r="ER316" s="535"/>
      <c r="ES316" s="535"/>
      <c r="ET316" s="407"/>
    </row>
    <row r="317" spans="136:158" hidden="1" x14ac:dyDescent="0.3">
      <c r="EG317" s="407"/>
      <c r="EH317" s="567"/>
      <c r="EI317" s="407"/>
      <c r="EJ317" s="567"/>
      <c r="EK317" s="407"/>
      <c r="EL317" s="568"/>
      <c r="EM317" s="407"/>
      <c r="EN317" s="526"/>
      <c r="EO317" s="407"/>
      <c r="EP317" s="407"/>
      <c r="EQ317" s="407"/>
      <c r="ER317" s="526"/>
      <c r="ES317" s="526"/>
      <c r="ET317" s="407"/>
      <c r="EY317" s="1185"/>
      <c r="EZ317" s="1185"/>
      <c r="FA317" s="1185"/>
      <c r="FB317" s="1185"/>
    </row>
    <row r="318" spans="136:158" hidden="1" x14ac:dyDescent="0.3">
      <c r="EG318" s="407"/>
      <c r="EH318" s="567"/>
      <c r="EI318" s="407"/>
      <c r="EJ318" s="567"/>
      <c r="EK318" s="407"/>
      <c r="EL318" s="568"/>
      <c r="EM318" s="407"/>
      <c r="EN318" s="526"/>
      <c r="EO318" s="407"/>
      <c r="EP318" s="407"/>
      <c r="EQ318" s="407"/>
      <c r="ER318" s="526"/>
      <c r="ES318" s="526"/>
      <c r="ET318" s="407"/>
      <c r="EY318" s="527"/>
      <c r="EZ318" s="527"/>
      <c r="FA318" s="527"/>
      <c r="FB318" s="527"/>
    </row>
    <row r="319" spans="136:158" hidden="1" x14ac:dyDescent="0.3">
      <c r="EG319" s="407"/>
      <c r="EH319" s="567"/>
      <c r="EI319" s="407"/>
      <c r="EJ319" s="567"/>
      <c r="EK319" s="407"/>
      <c r="EL319" s="568"/>
      <c r="EM319" s="407"/>
      <c r="EN319" s="526"/>
      <c r="EO319" s="407"/>
      <c r="EP319" s="407"/>
      <c r="EQ319" s="407"/>
      <c r="ER319" s="526"/>
      <c r="ES319" s="526"/>
      <c r="ET319" s="407"/>
      <c r="EY319" s="535"/>
      <c r="EZ319" s="569"/>
      <c r="FA319" s="569"/>
      <c r="FB319" s="527"/>
    </row>
    <row r="320" spans="136:158" hidden="1" x14ac:dyDescent="0.3">
      <c r="EG320" s="407"/>
      <c r="EH320" s="567"/>
      <c r="EI320" s="407"/>
      <c r="EJ320" s="567"/>
      <c r="EK320" s="407"/>
      <c r="EL320" s="568"/>
      <c r="EM320" s="407"/>
      <c r="EN320" s="526"/>
      <c r="EO320" s="407"/>
      <c r="EP320" s="407"/>
      <c r="EQ320" s="407"/>
      <c r="ER320" s="526"/>
      <c r="ES320" s="526"/>
      <c r="ET320" s="407"/>
      <c r="EY320" s="535"/>
      <c r="EZ320" s="569"/>
      <c r="FA320" s="569"/>
      <c r="FB320" s="527"/>
    </row>
    <row r="321" spans="136:158" hidden="1" x14ac:dyDescent="0.3">
      <c r="EG321" s="407"/>
      <c r="EH321" s="567"/>
      <c r="EI321" s="407"/>
      <c r="EJ321" s="567"/>
      <c r="EK321" s="407"/>
      <c r="EL321" s="568"/>
      <c r="EM321" s="407"/>
      <c r="EN321" s="526"/>
      <c r="EO321" s="407"/>
      <c r="EP321" s="407"/>
      <c r="EQ321" s="407"/>
      <c r="ER321" s="526"/>
      <c r="ES321" s="526"/>
      <c r="ET321" s="407"/>
      <c r="EY321" s="535"/>
      <c r="EZ321" s="569"/>
      <c r="FA321" s="569"/>
      <c r="FB321" s="527"/>
    </row>
    <row r="322" spans="136:158" hidden="1" x14ac:dyDescent="0.3">
      <c r="EG322" s="407"/>
      <c r="EH322" s="567"/>
      <c r="EI322" s="407"/>
      <c r="EJ322" s="567"/>
      <c r="EK322" s="407"/>
      <c r="EL322" s="568"/>
      <c r="EM322" s="407"/>
      <c r="EN322" s="526"/>
      <c r="EO322" s="407"/>
      <c r="EP322" s="407"/>
      <c r="EQ322" s="407"/>
      <c r="ER322" s="526"/>
      <c r="ES322" s="526"/>
      <c r="ET322" s="407"/>
      <c r="EY322" s="535"/>
      <c r="EZ322" s="569"/>
      <c r="FA322" s="569"/>
      <c r="FB322" s="527"/>
    </row>
    <row r="323" spans="136:158" hidden="1" x14ac:dyDescent="0.3">
      <c r="EG323" s="407"/>
      <c r="EH323" s="567"/>
      <c r="EI323" s="407"/>
      <c r="EJ323" s="567"/>
      <c r="EK323" s="407"/>
      <c r="EL323" s="568"/>
      <c r="EM323" s="407"/>
      <c r="EN323" s="526"/>
      <c r="EO323" s="407"/>
      <c r="EP323" s="407"/>
      <c r="EQ323" s="407"/>
      <c r="ER323" s="526"/>
      <c r="ES323" s="526"/>
      <c r="ET323" s="407"/>
      <c r="EY323" s="535"/>
      <c r="EZ323" s="569"/>
      <c r="FA323" s="569"/>
      <c r="FB323" s="527"/>
    </row>
    <row r="324" spans="136:158" hidden="1" x14ac:dyDescent="0.3">
      <c r="EG324" s="407"/>
      <c r="EH324" s="567"/>
      <c r="EI324" s="407"/>
      <c r="EJ324" s="567"/>
      <c r="EK324" s="407"/>
      <c r="EL324" s="568"/>
      <c r="EM324" s="407"/>
      <c r="EN324" s="526"/>
      <c r="EO324" s="407"/>
      <c r="EP324" s="407"/>
      <c r="EQ324" s="407"/>
      <c r="ER324" s="407"/>
      <c r="ES324" s="526"/>
      <c r="ET324" s="407"/>
      <c r="EY324" s="535"/>
      <c r="EZ324" s="569"/>
      <c r="FA324" s="569"/>
      <c r="FB324" s="527"/>
    </row>
    <row r="325" spans="136:158" hidden="1" x14ac:dyDescent="0.3">
      <c r="EG325" s="407"/>
      <c r="EH325" s="567"/>
      <c r="EI325" s="407"/>
      <c r="EJ325" s="567"/>
      <c r="EK325" s="407"/>
      <c r="EL325" s="568"/>
      <c r="EM325" s="407"/>
      <c r="EN325" s="526"/>
      <c r="EO325" s="407"/>
      <c r="EP325" s="407"/>
      <c r="EQ325" s="407"/>
      <c r="ER325" s="526"/>
      <c r="ES325" s="526"/>
      <c r="ET325" s="407"/>
      <c r="EY325" s="535"/>
      <c r="EZ325" s="569"/>
      <c r="FA325" s="569"/>
      <c r="FB325" s="527"/>
    </row>
    <row r="326" spans="136:158" hidden="1" x14ac:dyDescent="0.3">
      <c r="EG326" s="407"/>
      <c r="EH326" s="567"/>
      <c r="EI326" s="407"/>
      <c r="EJ326" s="567"/>
      <c r="EK326" s="407"/>
      <c r="EL326" s="568"/>
      <c r="EM326" s="407"/>
      <c r="EN326" s="526"/>
      <c r="EO326" s="407"/>
      <c r="EP326" s="407"/>
      <c r="EQ326" s="407"/>
      <c r="ER326" s="526"/>
      <c r="ES326" s="526"/>
      <c r="ET326" s="407"/>
      <c r="EY326" s="535"/>
      <c r="EZ326" s="569"/>
      <c r="FA326" s="569"/>
      <c r="FB326" s="527"/>
    </row>
    <row r="327" spans="136:158" hidden="1" x14ac:dyDescent="0.3">
      <c r="EF327" s="461"/>
      <c r="EG327" s="461"/>
      <c r="EH327" s="461"/>
      <c r="EI327" s="461"/>
      <c r="EJ327" s="407"/>
      <c r="EK327" s="407"/>
      <c r="EL327" s="407"/>
      <c r="EM327" s="407"/>
      <c r="EN327" s="407"/>
      <c r="EO327" s="407"/>
      <c r="EP327" s="407"/>
      <c r="EQ327" s="407"/>
      <c r="ER327" s="407"/>
      <c r="ES327" s="407"/>
      <c r="ET327" s="407"/>
      <c r="EY327" s="535"/>
      <c r="EZ327" s="569"/>
      <c r="FA327" s="569"/>
      <c r="FB327" s="527"/>
    </row>
    <row r="328" spans="136:158" hidden="1" x14ac:dyDescent="0.3">
      <c r="EF328" s="461"/>
      <c r="EG328" s="461"/>
      <c r="EH328" s="461"/>
      <c r="EI328" s="461"/>
      <c r="EJ328" s="407"/>
      <c r="EK328" s="407"/>
      <c r="EL328" s="407"/>
      <c r="EM328" s="407"/>
      <c r="EN328" s="407"/>
      <c r="EO328" s="407"/>
      <c r="EP328" s="407"/>
      <c r="EQ328" s="407"/>
      <c r="ER328" s="407"/>
      <c r="ES328" s="407"/>
      <c r="ET328" s="407"/>
      <c r="EY328" s="535"/>
      <c r="EZ328" s="569"/>
      <c r="FA328" s="569"/>
      <c r="FB328" s="527"/>
    </row>
    <row r="329" spans="136:158" hidden="1" x14ac:dyDescent="0.3">
      <c r="EF329" s="407"/>
      <c r="EG329" s="407"/>
      <c r="EH329" s="407"/>
      <c r="EI329" s="407"/>
      <c r="EJ329" s="407"/>
      <c r="EK329" s="407"/>
      <c r="EL329" s="407"/>
      <c r="EM329" s="407"/>
      <c r="EN329" s="573"/>
      <c r="EO329" s="407"/>
      <c r="EP329" s="407"/>
      <c r="EQ329" s="407"/>
      <c r="ER329" s="407"/>
      <c r="ES329" s="407"/>
      <c r="ET329" s="407"/>
    </row>
    <row r="330" spans="136:158" hidden="1" x14ac:dyDescent="0.3">
      <c r="EF330" s="407"/>
      <c r="EG330" s="407"/>
      <c r="EH330" s="407"/>
      <c r="EI330" s="407"/>
      <c r="EJ330" s="407"/>
      <c r="EK330" s="407"/>
      <c r="EL330" s="407"/>
      <c r="EM330" s="407"/>
      <c r="EN330" s="573"/>
      <c r="EO330" s="407"/>
      <c r="EP330" s="407"/>
      <c r="EQ330" s="407"/>
      <c r="ER330" s="407"/>
      <c r="ES330" s="407"/>
      <c r="ET330" s="407"/>
    </row>
    <row r="331" spans="136:158" hidden="1" x14ac:dyDescent="0.3">
      <c r="EF331" s="407"/>
      <c r="EG331" s="407"/>
      <c r="EH331" s="407"/>
      <c r="EI331" s="407"/>
      <c r="EJ331" s="407"/>
      <c r="EK331" s="407"/>
      <c r="EL331" s="407"/>
      <c r="EM331" s="407"/>
      <c r="EN331" s="586"/>
      <c r="EO331" s="407"/>
      <c r="EP331" s="407"/>
      <c r="EQ331" s="407"/>
      <c r="ER331" s="407"/>
      <c r="ES331" s="407"/>
      <c r="ET331" s="407"/>
    </row>
    <row r="332" spans="136:158" hidden="1" x14ac:dyDescent="0.3">
      <c r="EF332" s="407"/>
      <c r="EG332" s="407"/>
      <c r="EH332" s="407"/>
      <c r="EI332" s="407"/>
      <c r="EJ332" s="407"/>
      <c r="EK332" s="407"/>
      <c r="EL332" s="407"/>
      <c r="EM332" s="407"/>
      <c r="EN332" s="535"/>
      <c r="EO332" s="407"/>
      <c r="EP332" s="407"/>
      <c r="EQ332" s="407"/>
      <c r="ER332" s="407"/>
      <c r="ES332" s="407"/>
      <c r="ET332" s="407"/>
    </row>
    <row r="333" spans="136:158" hidden="1" x14ac:dyDescent="0.3">
      <c r="EF333" s="354"/>
      <c r="EG333" s="354"/>
      <c r="EH333" s="354"/>
      <c r="EI333" s="354"/>
      <c r="EJ333" s="354"/>
      <c r="EK333" s="354"/>
      <c r="EL333" s="354"/>
      <c r="EM333" s="354"/>
      <c r="EN333" s="526"/>
      <c r="EO333" s="354"/>
      <c r="EP333" s="354"/>
      <c r="EQ333" s="354"/>
      <c r="ER333" s="354"/>
      <c r="ES333" s="354"/>
      <c r="ET333" s="354"/>
      <c r="EU333" s="427"/>
      <c r="EV333" s="427"/>
      <c r="FB333" s="427"/>
    </row>
    <row r="334" spans="136:158" ht="17.25" hidden="1" x14ac:dyDescent="0.35">
      <c r="EF334" s="407"/>
      <c r="EG334" s="407"/>
      <c r="EH334" s="407"/>
      <c r="EI334" s="407"/>
      <c r="EJ334" s="407"/>
      <c r="EK334" s="407"/>
      <c r="EL334" s="407"/>
      <c r="EM334" s="407"/>
      <c r="EN334" s="570"/>
      <c r="EO334" s="407"/>
      <c r="EP334" s="407"/>
      <c r="EQ334" s="407"/>
      <c r="ER334" s="407"/>
      <c r="ES334" s="407"/>
      <c r="ET334" s="407"/>
      <c r="EX334" s="422"/>
      <c r="EY334" s="422"/>
      <c r="EZ334" s="422"/>
      <c r="FA334" s="422"/>
    </row>
    <row r="335" spans="136:158" ht="17.25" hidden="1" x14ac:dyDescent="0.35">
      <c r="EF335" s="407"/>
      <c r="EG335" s="407"/>
      <c r="EH335" s="407"/>
      <c r="EI335" s="407"/>
      <c r="EJ335" s="407"/>
      <c r="EK335" s="407"/>
      <c r="EL335" s="407"/>
      <c r="EM335" s="407"/>
      <c r="EN335" s="570"/>
      <c r="EO335" s="407"/>
      <c r="EP335" s="407"/>
      <c r="EQ335" s="407"/>
      <c r="ER335" s="407"/>
      <c r="ES335" s="407"/>
      <c r="ET335" s="407"/>
      <c r="EX335" s="427"/>
      <c r="EY335" s="427"/>
      <c r="EZ335" s="1178"/>
      <c r="FA335" s="1178"/>
      <c r="FB335" s="407"/>
    </row>
    <row r="336" spans="136:158" ht="17.25" hidden="1" x14ac:dyDescent="0.35">
      <c r="EF336" s="407"/>
      <c r="EG336" s="407"/>
      <c r="EH336" s="407"/>
      <c r="EI336" s="407"/>
      <c r="EJ336" s="407"/>
      <c r="EK336" s="407"/>
      <c r="EL336" s="407"/>
      <c r="EM336" s="407"/>
      <c r="EN336" s="570"/>
      <c r="EO336" s="407"/>
      <c r="EP336" s="407"/>
      <c r="EQ336" s="407"/>
      <c r="ER336" s="407"/>
      <c r="ES336" s="407"/>
      <c r="ET336" s="407"/>
      <c r="EZ336" s="1176"/>
      <c r="FA336" s="1176"/>
      <c r="FB336" s="407"/>
    </row>
    <row r="337" spans="136:158" ht="17.25" hidden="1" x14ac:dyDescent="0.35">
      <c r="EF337" s="407"/>
      <c r="EG337" s="407"/>
      <c r="EH337" s="407"/>
      <c r="EI337" s="407"/>
      <c r="EJ337" s="407"/>
      <c r="EK337" s="407"/>
      <c r="EL337" s="407"/>
      <c r="EM337" s="407"/>
      <c r="EN337" s="570"/>
      <c r="EO337" s="407"/>
      <c r="EP337" s="407"/>
      <c r="EQ337" s="407"/>
      <c r="ER337" s="407"/>
      <c r="ES337" s="407"/>
      <c r="ET337" s="407"/>
      <c r="EZ337" s="1176"/>
      <c r="FA337" s="1176"/>
      <c r="FB337" s="407"/>
    </row>
    <row r="338" spans="136:158" ht="17.25" hidden="1" x14ac:dyDescent="0.35">
      <c r="EF338" s="407"/>
      <c r="EG338" s="407"/>
      <c r="EH338" s="407"/>
      <c r="EI338" s="407"/>
      <c r="EJ338" s="407"/>
      <c r="EK338" s="407"/>
      <c r="EL338" s="407"/>
      <c r="EM338" s="407"/>
      <c r="EN338" s="570"/>
      <c r="EO338" s="407"/>
      <c r="EP338" s="407"/>
      <c r="EQ338" s="407"/>
      <c r="ER338" s="407"/>
      <c r="ES338" s="407"/>
      <c r="ET338" s="407"/>
      <c r="EZ338" s="1176"/>
      <c r="FA338" s="1176"/>
      <c r="FB338" s="407"/>
    </row>
    <row r="339" spans="136:158" ht="17.25" hidden="1" x14ac:dyDescent="0.35">
      <c r="EF339" s="407"/>
      <c r="EG339" s="407"/>
      <c r="EH339" s="407"/>
      <c r="EI339" s="407"/>
      <c r="EJ339" s="407"/>
      <c r="EK339" s="407"/>
      <c r="EL339" s="407"/>
      <c r="EM339" s="407"/>
      <c r="EN339" s="570"/>
      <c r="EO339" s="407"/>
      <c r="EP339" s="407"/>
      <c r="EQ339" s="407"/>
      <c r="ER339" s="407"/>
      <c r="ES339" s="407"/>
      <c r="ET339" s="407"/>
      <c r="EZ339" s="1176"/>
      <c r="FA339" s="1176"/>
      <c r="FB339" s="407"/>
    </row>
    <row r="340" spans="136:158" ht="17.25" hidden="1" x14ac:dyDescent="0.35">
      <c r="EF340" s="407"/>
      <c r="EG340" s="407"/>
      <c r="EH340" s="407"/>
      <c r="EI340" s="407"/>
      <c r="EJ340" s="407"/>
      <c r="EK340" s="407"/>
      <c r="EL340" s="407"/>
      <c r="EM340" s="407"/>
      <c r="EN340" s="570"/>
      <c r="EO340" s="407"/>
      <c r="EP340" s="407"/>
      <c r="EQ340" s="407"/>
      <c r="ER340" s="407"/>
      <c r="ES340" s="407"/>
      <c r="ET340" s="407"/>
      <c r="EZ340" s="1176"/>
      <c r="FA340" s="1176"/>
      <c r="FB340" s="407"/>
    </row>
    <row r="341" spans="136:158" ht="17.25" hidden="1" x14ac:dyDescent="0.35">
      <c r="EF341" s="407"/>
      <c r="EG341" s="407"/>
      <c r="EH341" s="407"/>
      <c r="EI341" s="407"/>
      <c r="EJ341" s="407"/>
      <c r="EK341" s="407"/>
      <c r="EL341" s="407"/>
      <c r="EM341" s="407"/>
      <c r="EN341" s="570"/>
      <c r="EO341" s="407"/>
      <c r="EP341" s="407"/>
      <c r="EQ341" s="407"/>
      <c r="ER341" s="407"/>
      <c r="ES341" s="407"/>
      <c r="ET341" s="407"/>
      <c r="EZ341" s="1176"/>
      <c r="FA341" s="1176"/>
      <c r="FB341" s="407"/>
    </row>
    <row r="342" spans="136:158" ht="17.25" hidden="1" x14ac:dyDescent="0.35">
      <c r="EF342" s="407"/>
      <c r="EG342" s="407"/>
      <c r="EH342" s="407"/>
      <c r="EI342" s="407"/>
      <c r="EJ342" s="407"/>
      <c r="EK342" s="407"/>
      <c r="EL342" s="407"/>
      <c r="EM342" s="407"/>
      <c r="EN342" s="570"/>
      <c r="EO342" s="407"/>
      <c r="EP342" s="407"/>
      <c r="EQ342" s="407"/>
      <c r="ER342" s="407"/>
      <c r="ES342" s="407"/>
      <c r="ET342" s="407"/>
      <c r="EZ342" s="1176"/>
      <c r="FA342" s="1176"/>
      <c r="FB342" s="407"/>
    </row>
    <row r="343" spans="136:158" ht="17.25" hidden="1" x14ac:dyDescent="0.35">
      <c r="EF343" s="461"/>
      <c r="EG343" s="461"/>
      <c r="EH343" s="461"/>
      <c r="EI343" s="461"/>
      <c r="EJ343" s="407"/>
      <c r="EK343" s="407"/>
      <c r="EL343" s="407"/>
      <c r="EM343" s="407"/>
      <c r="EN343" s="407"/>
      <c r="EO343" s="407"/>
      <c r="EP343" s="407"/>
      <c r="EQ343" s="407"/>
      <c r="ER343" s="407"/>
      <c r="ES343" s="407"/>
      <c r="ET343" s="407"/>
      <c r="EZ343" s="1176"/>
      <c r="FA343" s="1176"/>
      <c r="FB343" s="407"/>
    </row>
    <row r="344" spans="136:158" ht="17.25" hidden="1" x14ac:dyDescent="0.35">
      <c r="EF344" s="461"/>
      <c r="EG344" s="461"/>
      <c r="EH344" s="461"/>
      <c r="EI344" s="461"/>
      <c r="EJ344" s="407"/>
      <c r="EK344" s="407"/>
      <c r="EL344" s="407"/>
      <c r="EM344" s="407"/>
      <c r="EN344" s="407"/>
      <c r="EO344" s="407"/>
      <c r="EP344" s="407"/>
      <c r="EQ344" s="407"/>
      <c r="ER344" s="407"/>
      <c r="ES344" s="407"/>
      <c r="ET344" s="407"/>
      <c r="EZ344" s="1177"/>
      <c r="FA344" s="1177"/>
      <c r="FB344" s="407"/>
    </row>
    <row r="345" spans="136:158" hidden="1" x14ac:dyDescent="0.3">
      <c r="EF345" s="407"/>
      <c r="EG345" s="407"/>
      <c r="EH345" s="407"/>
      <c r="EI345" s="407"/>
      <c r="EJ345" s="407"/>
      <c r="EK345" s="407"/>
      <c r="EL345" s="636"/>
      <c r="EM345" s="636"/>
      <c r="EN345" s="664"/>
      <c r="EO345" s="665"/>
      <c r="EP345" s="407"/>
      <c r="EQ345" s="407"/>
      <c r="ER345" s="407"/>
      <c r="ES345" s="407"/>
      <c r="ET345" s="407"/>
      <c r="FB345" s="407"/>
    </row>
    <row r="346" spans="136:158" hidden="1" x14ac:dyDescent="0.3">
      <c r="EF346" s="407"/>
      <c r="EG346" s="407"/>
      <c r="EH346" s="407"/>
      <c r="EI346" s="407"/>
      <c r="EJ346" s="407"/>
      <c r="EK346" s="407"/>
      <c r="EL346" s="636"/>
      <c r="EM346" s="636"/>
      <c r="EN346" s="664"/>
      <c r="EO346" s="665"/>
      <c r="EP346" s="407"/>
      <c r="EQ346" s="407"/>
      <c r="ER346" s="407"/>
      <c r="ES346" s="407"/>
      <c r="ET346" s="407"/>
      <c r="FB346" s="407"/>
    </row>
    <row r="347" spans="136:158" ht="17.25" hidden="1" x14ac:dyDescent="0.35">
      <c r="EF347" s="407"/>
      <c r="EG347" s="407"/>
      <c r="EH347" s="407"/>
      <c r="EI347" s="407"/>
      <c r="EJ347" s="407"/>
      <c r="EK347" s="407"/>
      <c r="EL347" s="666"/>
      <c r="EM347" s="666"/>
      <c r="EN347" s="664"/>
      <c r="EO347" s="665"/>
      <c r="EP347" s="407"/>
      <c r="EQ347" s="407"/>
      <c r="ER347" s="407"/>
      <c r="ES347" s="667"/>
      <c r="ET347" s="407"/>
    </row>
    <row r="348" spans="136:158" hidden="1" x14ac:dyDescent="0.3">
      <c r="EF348" s="407"/>
      <c r="EG348" s="407"/>
      <c r="EH348" s="407"/>
      <c r="EI348" s="407"/>
      <c r="EJ348" s="407"/>
      <c r="EK348" s="407"/>
      <c r="EL348" s="540"/>
      <c r="EM348" s="540"/>
      <c r="EN348" s="664"/>
      <c r="EO348" s="665"/>
      <c r="EP348" s="407"/>
      <c r="EQ348" s="407"/>
      <c r="ER348" s="407"/>
      <c r="ES348" s="667"/>
      <c r="ET348" s="407"/>
    </row>
    <row r="349" spans="136:158" hidden="1" x14ac:dyDescent="0.3">
      <c r="EF349" s="407"/>
      <c r="EG349" s="407"/>
      <c r="EH349" s="407"/>
      <c r="EI349" s="407"/>
      <c r="EJ349" s="407"/>
      <c r="EK349" s="407"/>
      <c r="EL349" s="540"/>
      <c r="EM349" s="540"/>
      <c r="EN349" s="540"/>
      <c r="EO349" s="540"/>
      <c r="EP349" s="407"/>
      <c r="EQ349" s="407"/>
      <c r="ER349" s="407"/>
      <c r="ES349" s="667"/>
      <c r="ET349" s="407"/>
    </row>
    <row r="350" spans="136:158" hidden="1" x14ac:dyDescent="0.3">
      <c r="EF350" s="407"/>
      <c r="EG350" s="407"/>
      <c r="EH350" s="407"/>
      <c r="EI350" s="407"/>
      <c r="EJ350" s="407"/>
      <c r="EK350" s="407"/>
      <c r="EL350" s="407"/>
      <c r="EM350" s="407"/>
      <c r="EN350" s="407"/>
      <c r="EO350" s="407"/>
      <c r="EP350" s="407"/>
      <c r="EQ350" s="407"/>
      <c r="ER350" s="407"/>
      <c r="ES350" s="667"/>
      <c r="ET350" s="407"/>
    </row>
    <row r="351" spans="136:158" hidden="1" x14ac:dyDescent="0.3">
      <c r="EF351" s="461"/>
      <c r="EG351" s="461"/>
      <c r="EH351" s="461"/>
      <c r="EI351" s="461"/>
      <c r="EJ351" s="407"/>
      <c r="EK351" s="407"/>
      <c r="EL351" s="407"/>
      <c r="EM351" s="407"/>
      <c r="EN351" s="407"/>
      <c r="EO351" s="407"/>
      <c r="EP351" s="407"/>
      <c r="EQ351" s="407"/>
      <c r="ER351" s="667"/>
      <c r="ES351" s="667"/>
      <c r="ET351" s="407"/>
    </row>
    <row r="352" spans="136:158" hidden="1" x14ac:dyDescent="0.3">
      <c r="EF352" s="636"/>
      <c r="EG352" s="636"/>
      <c r="EH352" s="636"/>
      <c r="EI352" s="636"/>
      <c r="EJ352" s="636"/>
      <c r="EK352" s="636"/>
      <c r="EL352" s="407"/>
      <c r="EM352" s="407"/>
      <c r="EN352" s="407"/>
      <c r="EO352" s="407"/>
      <c r="EP352" s="407"/>
      <c r="EQ352" s="407"/>
      <c r="ER352" s="667"/>
      <c r="ES352" s="667"/>
      <c r="ET352" s="407"/>
    </row>
    <row r="353" spans="136:150" hidden="1" x14ac:dyDescent="0.3">
      <c r="EF353" s="636"/>
      <c r="EG353" s="636"/>
      <c r="EH353" s="636"/>
      <c r="EI353" s="636"/>
      <c r="EJ353" s="636"/>
      <c r="EK353" s="636"/>
      <c r="EL353" s="407"/>
      <c r="EM353" s="407"/>
      <c r="EN353" s="407"/>
      <c r="EO353" s="407"/>
      <c r="EP353" s="407"/>
      <c r="EQ353" s="407"/>
      <c r="ER353" s="667"/>
      <c r="ES353" s="667"/>
      <c r="ET353" s="407"/>
    </row>
    <row r="354" spans="136:150" ht="17.25" hidden="1" x14ac:dyDescent="0.35">
      <c r="EF354" s="666"/>
      <c r="EG354" s="666"/>
      <c r="EH354" s="666"/>
      <c r="EI354" s="666"/>
      <c r="EJ354" s="666"/>
      <c r="EK354" s="666"/>
      <c r="EL354" s="407"/>
      <c r="EM354" s="407"/>
      <c r="EN354" s="407"/>
      <c r="EO354" s="407"/>
      <c r="EP354" s="407"/>
      <c r="EQ354" s="407"/>
      <c r="ER354" s="667"/>
      <c r="ES354" s="667"/>
      <c r="ET354" s="407"/>
    </row>
    <row r="355" spans="136:150" ht="17.25" hidden="1" x14ac:dyDescent="0.35">
      <c r="EF355" s="668"/>
      <c r="EG355" s="668"/>
      <c r="EH355" s="668"/>
      <c r="EI355" s="668"/>
      <c r="EJ355" s="668"/>
      <c r="EK355" s="668"/>
      <c r="EL355" s="407"/>
      <c r="EM355" s="407"/>
      <c r="EN355" s="407"/>
      <c r="EO355" s="407"/>
      <c r="EP355" s="407"/>
      <c r="EQ355" s="407"/>
      <c r="ER355" s="667"/>
      <c r="ES355" s="667"/>
      <c r="ET355" s="407"/>
    </row>
    <row r="356" spans="136:150" hidden="1" x14ac:dyDescent="0.3">
      <c r="EF356" s="540"/>
      <c r="EG356" s="540"/>
      <c r="EH356" s="540"/>
      <c r="EI356" s="540"/>
      <c r="EJ356" s="540"/>
      <c r="EK356" s="540"/>
      <c r="EL356" s="407"/>
      <c r="EM356" s="407"/>
      <c r="EN356" s="407"/>
      <c r="EO356" s="407"/>
      <c r="EP356" s="407"/>
      <c r="EQ356" s="407"/>
      <c r="ER356" s="667"/>
      <c r="ES356" s="667"/>
      <c r="ET356" s="407"/>
    </row>
    <row r="357" spans="136:150" hidden="1" x14ac:dyDescent="0.3">
      <c r="EF357" s="540"/>
      <c r="EG357" s="540"/>
      <c r="EH357" s="540"/>
      <c r="EI357" s="540"/>
      <c r="EJ357" s="540"/>
      <c r="EK357" s="540"/>
      <c r="EL357" s="407"/>
      <c r="EM357" s="407"/>
      <c r="EN357" s="407"/>
      <c r="EO357" s="407"/>
      <c r="EP357" s="407"/>
      <c r="EQ357" s="407"/>
      <c r="ER357" s="667"/>
      <c r="ES357" s="667"/>
      <c r="ET357" s="407"/>
    </row>
    <row r="358" spans="136:150" hidden="1" x14ac:dyDescent="0.3">
      <c r="EF358" s="461"/>
      <c r="EG358" s="461"/>
      <c r="EH358" s="461"/>
      <c r="EI358" s="461"/>
      <c r="EJ358" s="407"/>
      <c r="EK358" s="407"/>
      <c r="EL358" s="407"/>
      <c r="EM358" s="407"/>
      <c r="EN358" s="407"/>
      <c r="EO358" s="407"/>
      <c r="EP358" s="407"/>
      <c r="EQ358" s="407"/>
      <c r="ER358" s="407"/>
      <c r="ES358" s="407"/>
      <c r="ET358" s="407"/>
    </row>
    <row r="359" spans="136:150" hidden="1" x14ac:dyDescent="0.3">
      <c r="EF359" s="461"/>
      <c r="EG359" s="461"/>
      <c r="EH359" s="461"/>
      <c r="EI359" s="461"/>
      <c r="EJ359" s="407"/>
      <c r="EK359" s="407"/>
      <c r="EL359" s="407"/>
      <c r="EM359" s="407"/>
      <c r="EN359" s="407"/>
      <c r="EO359" s="407"/>
      <c r="EP359" s="407"/>
      <c r="EQ359" s="407"/>
      <c r="ER359" s="407"/>
      <c r="ES359" s="407"/>
      <c r="ET359" s="407"/>
    </row>
    <row r="360" spans="136:150" ht="17.25" hidden="1" x14ac:dyDescent="0.35">
      <c r="EF360" s="461"/>
      <c r="EG360" s="423"/>
      <c r="EH360" s="461"/>
      <c r="EI360" s="461"/>
      <c r="EJ360" s="407"/>
      <c r="EK360" s="407"/>
      <c r="EL360" s="407"/>
      <c r="EM360" s="407"/>
      <c r="EN360" s="407"/>
      <c r="EO360" s="407"/>
      <c r="EP360" s="407"/>
      <c r="EQ360" s="407"/>
      <c r="ER360" s="407"/>
      <c r="ES360" s="407"/>
      <c r="ET360" s="407"/>
    </row>
    <row r="361" spans="136:150" hidden="1" x14ac:dyDescent="0.3">
      <c r="EF361" s="461"/>
      <c r="EG361" s="461"/>
      <c r="EH361" s="461"/>
      <c r="EI361" s="461"/>
      <c r="EJ361" s="407"/>
      <c r="EK361" s="407"/>
      <c r="EL361" s="407"/>
      <c r="EM361" s="407"/>
      <c r="EN361" s="407"/>
      <c r="EO361" s="407"/>
      <c r="EP361" s="407"/>
      <c r="EQ361" s="407"/>
      <c r="ER361" s="407"/>
      <c r="ES361" s="407"/>
      <c r="ET361" s="407"/>
    </row>
    <row r="362" spans="136:150" hidden="1" x14ac:dyDescent="0.3">
      <c r="EF362" s="461"/>
      <c r="EG362" s="461"/>
      <c r="EH362" s="461"/>
      <c r="EI362" s="461"/>
      <c r="EJ362" s="407"/>
      <c r="EK362" s="407"/>
      <c r="EL362" s="407"/>
      <c r="EM362" s="407"/>
      <c r="EN362" s="407"/>
      <c r="EO362" s="407"/>
      <c r="EP362" s="407"/>
      <c r="EQ362" s="407"/>
      <c r="ER362" s="407"/>
      <c r="ES362" s="407"/>
      <c r="ET362" s="407"/>
    </row>
    <row r="363" spans="136:150" hidden="1" x14ac:dyDescent="0.3">
      <c r="EF363" s="404"/>
      <c r="EG363" s="404"/>
      <c r="EH363" s="404"/>
      <c r="EI363" s="404"/>
    </row>
    <row r="364" spans="136:150" hidden="1" x14ac:dyDescent="0.3">
      <c r="EF364" s="404"/>
      <c r="EG364" s="404"/>
      <c r="EH364" s="404"/>
      <c r="EI364" s="404"/>
    </row>
    <row r="365" spans="136:150" hidden="1" x14ac:dyDescent="0.3">
      <c r="EF365" s="404"/>
      <c r="EG365" s="404"/>
      <c r="EH365" s="404"/>
      <c r="EI365" s="404"/>
    </row>
    <row r="366" spans="136:150" hidden="1" x14ac:dyDescent="0.3">
      <c r="EF366" s="404"/>
      <c r="EG366" s="404"/>
      <c r="EH366" s="404"/>
      <c r="EI366" s="404"/>
    </row>
    <row r="367" spans="136:150" hidden="1" x14ac:dyDescent="0.3">
      <c r="EF367" s="404"/>
      <c r="EG367" s="404"/>
      <c r="EH367" s="404"/>
      <c r="EI367" s="404"/>
    </row>
    <row r="368" spans="136:150" hidden="1" x14ac:dyDescent="0.3">
      <c r="EF368" s="404"/>
      <c r="EG368" s="404"/>
      <c r="EH368" s="404"/>
      <c r="EI368" s="404"/>
    </row>
    <row r="369" spans="136:139" hidden="1" x14ac:dyDescent="0.3">
      <c r="EF369" s="404"/>
      <c r="EG369" s="404"/>
      <c r="EH369" s="404"/>
      <c r="EI369" s="404"/>
    </row>
    <row r="370" spans="136:139" hidden="1" x14ac:dyDescent="0.3">
      <c r="EF370" s="404"/>
      <c r="EG370" s="404"/>
      <c r="EH370" s="404"/>
      <c r="EI370" s="404"/>
    </row>
    <row r="371" spans="136:139" hidden="1" x14ac:dyDescent="0.3">
      <c r="EF371" s="404"/>
      <c r="EG371" s="404"/>
      <c r="EH371" s="404"/>
      <c r="EI371" s="404"/>
    </row>
    <row r="372" spans="136:139" hidden="1" x14ac:dyDescent="0.3">
      <c r="EF372" s="404"/>
      <c r="EG372" s="404"/>
      <c r="EH372" s="404"/>
      <c r="EI372" s="404"/>
    </row>
    <row r="373" spans="136:139" hidden="1" x14ac:dyDescent="0.3">
      <c r="EF373" s="404"/>
      <c r="EG373" s="404"/>
      <c r="EH373" s="404"/>
      <c r="EI373" s="404"/>
    </row>
    <row r="374" spans="136:139" hidden="1" x14ac:dyDescent="0.3">
      <c r="EF374" s="404"/>
      <c r="EG374" s="404"/>
      <c r="EH374" s="404"/>
      <c r="EI374" s="404"/>
    </row>
    <row r="375" spans="136:139" hidden="1" x14ac:dyDescent="0.3">
      <c r="EF375" s="404"/>
      <c r="EG375" s="404"/>
      <c r="EH375" s="404"/>
      <c r="EI375" s="404"/>
    </row>
    <row r="376" spans="136:139" hidden="1" x14ac:dyDescent="0.3">
      <c r="EF376" s="404"/>
      <c r="EG376" s="404"/>
      <c r="EH376" s="404"/>
      <c r="EI376" s="404"/>
    </row>
    <row r="377" spans="136:139" hidden="1" x14ac:dyDescent="0.3">
      <c r="EF377" s="404"/>
      <c r="EG377" s="404"/>
      <c r="EH377" s="404"/>
      <c r="EI377" s="404"/>
    </row>
    <row r="378" spans="136:139" hidden="1" x14ac:dyDescent="0.3">
      <c r="EF378" s="404"/>
      <c r="EG378" s="404"/>
      <c r="EH378" s="404"/>
      <c r="EI378" s="404"/>
    </row>
    <row r="379" spans="136:139" hidden="1" x14ac:dyDescent="0.3">
      <c r="EF379" s="404"/>
      <c r="EG379" s="404"/>
      <c r="EH379" s="404"/>
      <c r="EI379" s="404"/>
    </row>
    <row r="380" spans="136:139" hidden="1" x14ac:dyDescent="0.3">
      <c r="EF380" s="404"/>
      <c r="EG380" s="404"/>
      <c r="EH380" s="404"/>
      <c r="EI380" s="404"/>
    </row>
    <row r="381" spans="136:139" hidden="1" x14ac:dyDescent="0.3">
      <c r="EF381" s="404"/>
      <c r="EG381" s="404"/>
      <c r="EH381" s="404"/>
      <c r="EI381" s="404"/>
    </row>
    <row r="382" spans="136:139" hidden="1" x14ac:dyDescent="0.3">
      <c r="EF382" s="404"/>
      <c r="EG382" s="404"/>
      <c r="EH382" s="404"/>
      <c r="EI382" s="404"/>
    </row>
    <row r="383" spans="136:139" hidden="1" x14ac:dyDescent="0.3">
      <c r="EF383" s="404"/>
      <c r="EG383" s="404"/>
      <c r="EH383" s="404"/>
      <c r="EI383" s="404"/>
    </row>
    <row r="384" spans="136:139" hidden="1" x14ac:dyDescent="0.3">
      <c r="EF384" s="404"/>
      <c r="EG384" s="404"/>
      <c r="EH384" s="404"/>
      <c r="EI384" s="404"/>
    </row>
    <row r="385" spans="136:139" hidden="1" x14ac:dyDescent="0.3">
      <c r="EF385" s="404"/>
      <c r="EG385" s="404"/>
      <c r="EH385" s="404"/>
      <c r="EI385" s="404"/>
    </row>
    <row r="386" spans="136:139" hidden="1" x14ac:dyDescent="0.3">
      <c r="EF386" s="404"/>
      <c r="EG386" s="404"/>
      <c r="EH386" s="404"/>
      <c r="EI386" s="404"/>
    </row>
    <row r="387" spans="136:139" hidden="1" x14ac:dyDescent="0.3">
      <c r="EF387" s="404"/>
      <c r="EG387" s="404"/>
      <c r="EH387" s="404"/>
      <c r="EI387" s="404"/>
    </row>
    <row r="388" spans="136:139" hidden="1" x14ac:dyDescent="0.3">
      <c r="EF388" s="404"/>
      <c r="EG388" s="404"/>
      <c r="EH388" s="404"/>
      <c r="EI388" s="404"/>
    </row>
    <row r="389" spans="136:139" hidden="1" x14ac:dyDescent="0.3">
      <c r="EF389" s="404"/>
      <c r="EG389" s="404"/>
      <c r="EH389" s="404"/>
      <c r="EI389" s="404"/>
    </row>
    <row r="390" spans="136:139" hidden="1" x14ac:dyDescent="0.3">
      <c r="EF390" s="404"/>
      <c r="EG390" s="404"/>
      <c r="EH390" s="404"/>
      <c r="EI390" s="404"/>
    </row>
    <row r="391" spans="136:139" hidden="1" x14ac:dyDescent="0.3">
      <c r="EF391" s="404"/>
      <c r="EG391" s="404"/>
      <c r="EH391" s="404"/>
      <c r="EI391" s="404"/>
    </row>
    <row r="392" spans="136:139" hidden="1" x14ac:dyDescent="0.3">
      <c r="EF392" s="404"/>
      <c r="EG392" s="404"/>
      <c r="EH392" s="404"/>
      <c r="EI392" s="404"/>
    </row>
    <row r="393" spans="136:139" hidden="1" x14ac:dyDescent="0.3"/>
    <row r="394" spans="136:139" hidden="1" x14ac:dyDescent="0.3"/>
    <row r="395" spans="136:139" hidden="1" x14ac:dyDescent="0.3"/>
    <row r="396" spans="136:139" hidden="1" x14ac:dyDescent="0.3"/>
    <row r="397" spans="136:139" hidden="1" x14ac:dyDescent="0.3"/>
    <row r="398" spans="136:139" hidden="1" x14ac:dyDescent="0.3"/>
    <row r="399" spans="136:139" hidden="1" x14ac:dyDescent="0.3"/>
    <row r="400" spans="136:139" hidden="1" x14ac:dyDescent="0.3"/>
    <row r="401" hidden="1" x14ac:dyDescent="0.3"/>
    <row r="402" hidden="1" x14ac:dyDescent="0.3"/>
    <row r="403" hidden="1" x14ac:dyDescent="0.3"/>
    <row r="404" hidden="1" x14ac:dyDescent="0.3"/>
    <row r="405" hidden="1" x14ac:dyDescent="0.3"/>
    <row r="406" hidden="1" x14ac:dyDescent="0.3"/>
    <row r="407" hidden="1" x14ac:dyDescent="0.3"/>
    <row r="408" hidden="1" x14ac:dyDescent="0.3"/>
    <row r="409" hidden="1" x14ac:dyDescent="0.3"/>
    <row r="410" hidden="1" x14ac:dyDescent="0.3"/>
    <row r="411" hidden="1" x14ac:dyDescent="0.3"/>
    <row r="412" hidden="1" x14ac:dyDescent="0.3"/>
    <row r="413" hidden="1" x14ac:dyDescent="0.3"/>
    <row r="414" hidden="1" x14ac:dyDescent="0.3"/>
    <row r="415" hidden="1" x14ac:dyDescent="0.3"/>
    <row r="416" hidden="1" x14ac:dyDescent="0.3"/>
    <row r="417" hidden="1" x14ac:dyDescent="0.3"/>
    <row r="418" hidden="1" x14ac:dyDescent="0.3"/>
    <row r="419" hidden="1" x14ac:dyDescent="0.3"/>
    <row r="420" hidden="1" x14ac:dyDescent="0.3"/>
    <row r="421" hidden="1" x14ac:dyDescent="0.3"/>
    <row r="422" hidden="1" x14ac:dyDescent="0.3"/>
    <row r="423" hidden="1" x14ac:dyDescent="0.3"/>
    <row r="424" hidden="1" x14ac:dyDescent="0.3"/>
    <row r="425" hidden="1" x14ac:dyDescent="0.3"/>
    <row r="426" hidden="1" x14ac:dyDescent="0.3"/>
    <row r="427" hidden="1" x14ac:dyDescent="0.3"/>
    <row r="428" hidden="1" x14ac:dyDescent="0.3"/>
    <row r="429" hidden="1" x14ac:dyDescent="0.3"/>
    <row r="430" hidden="1" x14ac:dyDescent="0.3"/>
    <row r="431" hidden="1" x14ac:dyDescent="0.3"/>
    <row r="432" hidden="1" x14ac:dyDescent="0.3"/>
    <row r="433" hidden="1" x14ac:dyDescent="0.3"/>
    <row r="434" hidden="1" x14ac:dyDescent="0.3"/>
    <row r="435" hidden="1" x14ac:dyDescent="0.3"/>
    <row r="436" hidden="1" x14ac:dyDescent="0.3"/>
    <row r="437" hidden="1" x14ac:dyDescent="0.3"/>
    <row r="438" hidden="1" x14ac:dyDescent="0.3"/>
    <row r="439" hidden="1" x14ac:dyDescent="0.3"/>
    <row r="440" hidden="1" x14ac:dyDescent="0.3"/>
    <row r="441" hidden="1" x14ac:dyDescent="0.3"/>
    <row r="442" hidden="1" x14ac:dyDescent="0.3"/>
    <row r="443" hidden="1" x14ac:dyDescent="0.3"/>
    <row r="444" hidden="1" x14ac:dyDescent="0.3"/>
    <row r="445" hidden="1" x14ac:dyDescent="0.3"/>
    <row r="446" hidden="1" x14ac:dyDescent="0.3"/>
    <row r="447" hidden="1" x14ac:dyDescent="0.3"/>
    <row r="448" hidden="1" x14ac:dyDescent="0.3"/>
    <row r="449" hidden="1" x14ac:dyDescent="0.3"/>
    <row r="450" hidden="1" x14ac:dyDescent="0.3"/>
    <row r="451" hidden="1" x14ac:dyDescent="0.3"/>
    <row r="452" hidden="1" x14ac:dyDescent="0.3"/>
    <row r="453" hidden="1" x14ac:dyDescent="0.3"/>
    <row r="454" hidden="1" x14ac:dyDescent="0.3"/>
    <row r="455" hidden="1" x14ac:dyDescent="0.3"/>
    <row r="456" hidden="1" x14ac:dyDescent="0.3"/>
    <row r="457" hidden="1" x14ac:dyDescent="0.3"/>
    <row r="458" hidden="1" x14ac:dyDescent="0.3"/>
    <row r="459" hidden="1" x14ac:dyDescent="0.3"/>
    <row r="460" hidden="1" x14ac:dyDescent="0.3"/>
    <row r="461" hidden="1" x14ac:dyDescent="0.3"/>
    <row r="462" hidden="1" x14ac:dyDescent="0.3"/>
    <row r="463" hidden="1" x14ac:dyDescent="0.3"/>
    <row r="464" hidden="1" x14ac:dyDescent="0.3"/>
    <row r="465" spans="105:106" hidden="1" x14ac:dyDescent="0.3"/>
    <row r="466" spans="105:106" hidden="1" x14ac:dyDescent="0.3"/>
    <row r="467" spans="105:106" hidden="1" x14ac:dyDescent="0.3"/>
    <row r="468" spans="105:106" hidden="1" x14ac:dyDescent="0.3"/>
    <row r="469" spans="105:106" hidden="1" x14ac:dyDescent="0.3"/>
    <row r="470" spans="105:106" hidden="1" x14ac:dyDescent="0.3"/>
    <row r="471" spans="105:106" hidden="1" x14ac:dyDescent="0.3">
      <c r="DA471" s="404"/>
      <c r="DB471" s="404"/>
    </row>
    <row r="472" spans="105:106" hidden="1" x14ac:dyDescent="0.3">
      <c r="DA472" s="404"/>
      <c r="DB472" s="404"/>
    </row>
    <row r="473" spans="105:106" hidden="1" x14ac:dyDescent="0.3">
      <c r="DA473" s="404"/>
      <c r="DB473" s="404"/>
    </row>
    <row r="474" spans="105:106" hidden="1" x14ac:dyDescent="0.3">
      <c r="DA474" s="404"/>
      <c r="DB474" s="404"/>
    </row>
    <row r="475" spans="105:106" hidden="1" x14ac:dyDescent="0.3">
      <c r="DA475" s="404"/>
      <c r="DB475" s="404"/>
    </row>
    <row r="476" spans="105:106" hidden="1" x14ac:dyDescent="0.3">
      <c r="DA476" s="404"/>
      <c r="DB476" s="404"/>
    </row>
    <row r="477" spans="105:106" hidden="1" x14ac:dyDescent="0.3">
      <c r="DA477" s="404"/>
      <c r="DB477" s="404"/>
    </row>
    <row r="478" spans="105:106" hidden="1" x14ac:dyDescent="0.3">
      <c r="DA478" s="404"/>
      <c r="DB478" s="404"/>
    </row>
    <row r="479" spans="105:106" hidden="1" x14ac:dyDescent="0.3">
      <c r="DA479" s="404"/>
      <c r="DB479" s="404"/>
    </row>
    <row r="480" spans="105:106" hidden="1" x14ac:dyDescent="0.3">
      <c r="DA480" s="404"/>
      <c r="DB480" s="404"/>
    </row>
    <row r="481" spans="105:106" hidden="1" x14ac:dyDescent="0.3">
      <c r="DA481" s="404"/>
      <c r="DB481" s="404"/>
    </row>
    <row r="482" spans="105:106" hidden="1" x14ac:dyDescent="0.3">
      <c r="DA482" s="404"/>
      <c r="DB482" s="404"/>
    </row>
    <row r="483" spans="105:106" hidden="1" x14ac:dyDescent="0.3">
      <c r="DA483" s="404"/>
      <c r="DB483" s="404"/>
    </row>
    <row r="484" spans="105:106" hidden="1" x14ac:dyDescent="0.3">
      <c r="DA484" s="404"/>
      <c r="DB484" s="404"/>
    </row>
    <row r="485" spans="105:106" hidden="1" x14ac:dyDescent="0.3">
      <c r="DA485" s="404"/>
      <c r="DB485" s="404"/>
    </row>
    <row r="486" spans="105:106" hidden="1" x14ac:dyDescent="0.3">
      <c r="DA486" s="404"/>
      <c r="DB486" s="404"/>
    </row>
    <row r="487" spans="105:106" hidden="1" x14ac:dyDescent="0.3">
      <c r="DA487" s="404"/>
      <c r="DB487" s="404"/>
    </row>
    <row r="488" spans="105:106" hidden="1" x14ac:dyDescent="0.3">
      <c r="DA488" s="404"/>
      <c r="DB488" s="404"/>
    </row>
    <row r="489" spans="105:106" hidden="1" x14ac:dyDescent="0.3">
      <c r="DA489" s="404"/>
      <c r="DB489" s="404"/>
    </row>
    <row r="490" spans="105:106" hidden="1" x14ac:dyDescent="0.3">
      <c r="DA490" s="404"/>
      <c r="DB490" s="404"/>
    </row>
    <row r="491" spans="105:106" hidden="1" x14ac:dyDescent="0.3">
      <c r="DA491" s="404"/>
      <c r="DB491" s="404"/>
    </row>
    <row r="492" spans="105:106" hidden="1" x14ac:dyDescent="0.3">
      <c r="DA492" s="404"/>
      <c r="DB492" s="404"/>
    </row>
    <row r="493" spans="105:106" hidden="1" x14ac:dyDescent="0.3">
      <c r="DA493" s="404"/>
      <c r="DB493" s="404"/>
    </row>
    <row r="494" spans="105:106" hidden="1" x14ac:dyDescent="0.3">
      <c r="DA494" s="404"/>
      <c r="DB494" s="404"/>
    </row>
    <row r="495" spans="105:106" hidden="1" x14ac:dyDescent="0.3">
      <c r="DA495" s="404"/>
      <c r="DB495" s="404"/>
    </row>
    <row r="496" spans="105:106" hidden="1" x14ac:dyDescent="0.3">
      <c r="DA496" s="404"/>
      <c r="DB496" s="404"/>
    </row>
    <row r="497" spans="105:106" hidden="1" x14ac:dyDescent="0.3">
      <c r="DA497" s="404"/>
      <c r="DB497" s="404"/>
    </row>
    <row r="498" spans="105:106" hidden="1" x14ac:dyDescent="0.3">
      <c r="DA498" s="404"/>
      <c r="DB498" s="404"/>
    </row>
    <row r="499" spans="105:106" hidden="1" x14ac:dyDescent="0.3">
      <c r="DA499" s="404"/>
      <c r="DB499" s="404"/>
    </row>
    <row r="500" spans="105:106" hidden="1" x14ac:dyDescent="0.3">
      <c r="DA500" s="404"/>
      <c r="DB500" s="404"/>
    </row>
    <row r="501" spans="105:106" hidden="1" x14ac:dyDescent="0.3">
      <c r="DA501" s="404"/>
      <c r="DB501" s="404"/>
    </row>
    <row r="502" spans="105:106" hidden="1" x14ac:dyDescent="0.3">
      <c r="DA502" s="404"/>
      <c r="DB502" s="404"/>
    </row>
    <row r="503" spans="105:106" hidden="1" x14ac:dyDescent="0.3">
      <c r="DA503" s="404"/>
      <c r="DB503" s="404"/>
    </row>
    <row r="504" spans="105:106" hidden="1" x14ac:dyDescent="0.3">
      <c r="DA504" s="404"/>
      <c r="DB504" s="404"/>
    </row>
    <row r="505" spans="105:106" hidden="1" x14ac:dyDescent="0.3">
      <c r="DA505" s="404"/>
      <c r="DB505" s="404"/>
    </row>
    <row r="506" spans="105:106" hidden="1" x14ac:dyDescent="0.3">
      <c r="DA506" s="404"/>
      <c r="DB506" s="404"/>
    </row>
    <row r="507" spans="105:106" hidden="1" x14ac:dyDescent="0.3">
      <c r="DA507" s="404"/>
      <c r="DB507" s="404"/>
    </row>
    <row r="508" spans="105:106" hidden="1" x14ac:dyDescent="0.3">
      <c r="DA508" s="404"/>
      <c r="DB508" s="404"/>
    </row>
    <row r="509" spans="105:106" hidden="1" x14ac:dyDescent="0.3">
      <c r="DA509" s="404"/>
      <c r="DB509" s="404"/>
    </row>
    <row r="510" spans="105:106" hidden="1" x14ac:dyDescent="0.3">
      <c r="DA510" s="404"/>
      <c r="DB510" s="404"/>
    </row>
    <row r="511" spans="105:106" hidden="1" x14ac:dyDescent="0.3">
      <c r="DA511" s="404"/>
      <c r="DB511" s="404"/>
    </row>
    <row r="512" spans="105:106" hidden="1" x14ac:dyDescent="0.3">
      <c r="DA512" s="404"/>
      <c r="DB512" s="404"/>
    </row>
    <row r="513" spans="105:106" hidden="1" x14ac:dyDescent="0.3">
      <c r="DA513" s="404"/>
      <c r="DB513" s="404"/>
    </row>
    <row r="514" spans="105:106" hidden="1" x14ac:dyDescent="0.3">
      <c r="DA514" s="404"/>
      <c r="DB514" s="404"/>
    </row>
    <row r="515" spans="105:106" hidden="1" x14ac:dyDescent="0.3">
      <c r="DA515" s="404"/>
      <c r="DB515" s="404"/>
    </row>
    <row r="516" spans="105:106" hidden="1" x14ac:dyDescent="0.3">
      <c r="DA516" s="404"/>
      <c r="DB516" s="404"/>
    </row>
    <row r="517" spans="105:106" hidden="1" x14ac:dyDescent="0.3">
      <c r="DA517" s="404"/>
      <c r="DB517" s="404"/>
    </row>
    <row r="518" spans="105:106" hidden="1" x14ac:dyDescent="0.3">
      <c r="DA518" s="404"/>
      <c r="DB518" s="404"/>
    </row>
    <row r="519" spans="105:106" hidden="1" x14ac:dyDescent="0.3">
      <c r="DA519" s="404"/>
      <c r="DB519" s="404"/>
    </row>
    <row r="520" spans="105:106" hidden="1" x14ac:dyDescent="0.3">
      <c r="DA520" s="404"/>
      <c r="DB520" s="404"/>
    </row>
    <row r="521" spans="105:106" hidden="1" x14ac:dyDescent="0.3">
      <c r="DA521" s="404"/>
      <c r="DB521" s="404"/>
    </row>
    <row r="522" spans="105:106" hidden="1" x14ac:dyDescent="0.3">
      <c r="DA522" s="404"/>
      <c r="DB522" s="404"/>
    </row>
    <row r="523" spans="105:106" hidden="1" x14ac:dyDescent="0.3">
      <c r="DA523" s="404"/>
      <c r="DB523" s="404"/>
    </row>
    <row r="524" spans="105:106" hidden="1" x14ac:dyDescent="0.3">
      <c r="DA524" s="404"/>
      <c r="DB524" s="404"/>
    </row>
    <row r="525" spans="105:106" hidden="1" x14ac:dyDescent="0.3">
      <c r="DA525" s="404"/>
      <c r="DB525" s="404"/>
    </row>
    <row r="526" spans="105:106" hidden="1" x14ac:dyDescent="0.3">
      <c r="DA526" s="404"/>
      <c r="DB526" s="404"/>
    </row>
    <row r="527" spans="105:106" hidden="1" x14ac:dyDescent="0.3">
      <c r="DA527" s="404"/>
      <c r="DB527" s="404"/>
    </row>
    <row r="528" spans="105:106" hidden="1" x14ac:dyDescent="0.3">
      <c r="DA528" s="404"/>
      <c r="DB528" s="404"/>
    </row>
    <row r="529" spans="105:106" hidden="1" x14ac:dyDescent="0.3">
      <c r="DA529" s="404"/>
      <c r="DB529" s="404"/>
    </row>
    <row r="530" spans="105:106" hidden="1" x14ac:dyDescent="0.3">
      <c r="DA530" s="404"/>
      <c r="DB530" s="404"/>
    </row>
    <row r="531" spans="105:106" hidden="1" x14ac:dyDescent="0.3">
      <c r="DA531" s="404"/>
      <c r="DB531" s="404"/>
    </row>
    <row r="532" spans="105:106" hidden="1" x14ac:dyDescent="0.3">
      <c r="DA532" s="404"/>
      <c r="DB532" s="404"/>
    </row>
    <row r="533" spans="105:106" hidden="1" x14ac:dyDescent="0.3">
      <c r="DA533" s="404"/>
      <c r="DB533" s="404"/>
    </row>
    <row r="534" spans="105:106" hidden="1" x14ac:dyDescent="0.3">
      <c r="DA534" s="404"/>
      <c r="DB534" s="404"/>
    </row>
    <row r="535" spans="105:106" hidden="1" x14ac:dyDescent="0.3">
      <c r="DA535" s="404"/>
      <c r="DB535" s="404"/>
    </row>
    <row r="536" spans="105:106" hidden="1" x14ac:dyDescent="0.3">
      <c r="DA536" s="404"/>
      <c r="DB536" s="404"/>
    </row>
    <row r="537" spans="105:106" hidden="1" x14ac:dyDescent="0.3">
      <c r="DA537" s="404"/>
      <c r="DB537" s="404"/>
    </row>
    <row r="538" spans="105:106" hidden="1" x14ac:dyDescent="0.3">
      <c r="DA538" s="404"/>
      <c r="DB538" s="404"/>
    </row>
    <row r="539" spans="105:106" hidden="1" x14ac:dyDescent="0.3">
      <c r="DA539" s="404"/>
      <c r="DB539" s="404"/>
    </row>
    <row r="540" spans="105:106" hidden="1" x14ac:dyDescent="0.3">
      <c r="DA540" s="404"/>
      <c r="DB540" s="404"/>
    </row>
    <row r="541" spans="105:106" hidden="1" x14ac:dyDescent="0.3">
      <c r="DA541" s="404"/>
      <c r="DB541" s="404"/>
    </row>
    <row r="542" spans="105:106" hidden="1" x14ac:dyDescent="0.3">
      <c r="DA542" s="404"/>
      <c r="DB542" s="404"/>
    </row>
    <row r="543" spans="105:106" hidden="1" x14ac:dyDescent="0.3">
      <c r="DA543" s="404"/>
      <c r="DB543" s="404"/>
    </row>
    <row r="544" spans="105:106" hidden="1" x14ac:dyDescent="0.3">
      <c r="DA544" s="404"/>
      <c r="DB544" s="404"/>
    </row>
    <row r="545" spans="105:106" hidden="1" x14ac:dyDescent="0.3">
      <c r="DA545" s="404"/>
      <c r="DB545" s="404"/>
    </row>
    <row r="546" spans="105:106" hidden="1" x14ac:dyDescent="0.3">
      <c r="DA546" s="404"/>
      <c r="DB546" s="404"/>
    </row>
    <row r="547" spans="105:106" hidden="1" x14ac:dyDescent="0.3">
      <c r="DA547" s="404"/>
      <c r="DB547" s="404"/>
    </row>
    <row r="548" spans="105:106" hidden="1" x14ac:dyDescent="0.3">
      <c r="DA548" s="404"/>
      <c r="DB548" s="404"/>
    </row>
    <row r="549" spans="105:106" hidden="1" x14ac:dyDescent="0.3">
      <c r="DA549" s="404"/>
      <c r="DB549" s="404"/>
    </row>
    <row r="550" spans="105:106" hidden="1" x14ac:dyDescent="0.3"/>
    <row r="551" spans="105:106" hidden="1" x14ac:dyDescent="0.3"/>
    <row r="552" spans="105:106" hidden="1" x14ac:dyDescent="0.3"/>
    <row r="553" spans="105:106" hidden="1" x14ac:dyDescent="0.3"/>
    <row r="554" spans="105:106" hidden="1" x14ac:dyDescent="0.3"/>
    <row r="555" spans="105:106" hidden="1" x14ac:dyDescent="0.3"/>
    <row r="556" spans="105:106" hidden="1" x14ac:dyDescent="0.3"/>
    <row r="557" spans="105:106" hidden="1" x14ac:dyDescent="0.3"/>
    <row r="558" spans="105:106" hidden="1" x14ac:dyDescent="0.3"/>
    <row r="559" spans="105:106" hidden="1" x14ac:dyDescent="0.3"/>
    <row r="560" spans="105:106" hidden="1" x14ac:dyDescent="0.3"/>
    <row r="561" hidden="1" x14ac:dyDescent="0.3"/>
    <row r="562" hidden="1" x14ac:dyDescent="0.3"/>
    <row r="563" hidden="1" x14ac:dyDescent="0.3"/>
    <row r="564" hidden="1" x14ac:dyDescent="0.3"/>
    <row r="565" hidden="1" x14ac:dyDescent="0.3"/>
  </sheetData>
  <sheetProtection password="ED21" sheet="1" objects="1" scenarios="1"/>
  <mergeCells count="163">
    <mergeCell ref="F100:F101"/>
    <mergeCell ref="AF41:AH41"/>
    <mergeCell ref="AF42:AH42"/>
    <mergeCell ref="C96:K96"/>
    <mergeCell ref="C100:C101"/>
    <mergeCell ref="C98:C99"/>
    <mergeCell ref="G98:H99"/>
    <mergeCell ref="J98:K99"/>
    <mergeCell ref="I98:I99"/>
    <mergeCell ref="Y95:Z95"/>
    <mergeCell ref="Z41:AD41"/>
    <mergeCell ref="Z42:AD42"/>
    <mergeCell ref="D77:L77"/>
    <mergeCell ref="M77:N77"/>
    <mergeCell ref="C77:C78"/>
    <mergeCell ref="E98:E99"/>
    <mergeCell ref="C59:M59"/>
    <mergeCell ref="M19:O19"/>
    <mergeCell ref="M20:O20"/>
    <mergeCell ref="M21:O21"/>
    <mergeCell ref="M22:O22"/>
    <mergeCell ref="M23:O23"/>
    <mergeCell ref="M24:O24"/>
    <mergeCell ref="M25:O25"/>
    <mergeCell ref="M26:O26"/>
    <mergeCell ref="K32:L32"/>
    <mergeCell ref="J32:J33"/>
    <mergeCell ref="L50:O50"/>
    <mergeCell ref="Z40:AD40"/>
    <mergeCell ref="AF32:AH32"/>
    <mergeCell ref="AF33:AH33"/>
    <mergeCell ref="AF34:AH34"/>
    <mergeCell ref="AF35:AH35"/>
    <mergeCell ref="AF36:AH36"/>
    <mergeCell ref="AL19:AN19"/>
    <mergeCell ref="BC16:BC18"/>
    <mergeCell ref="I32:I33"/>
    <mergeCell ref="Z32:AD32"/>
    <mergeCell ref="Z33:AD33"/>
    <mergeCell ref="Z34:AD34"/>
    <mergeCell ref="Z35:AD35"/>
    <mergeCell ref="Z36:AD36"/>
    <mergeCell ref="Z37:AD37"/>
    <mergeCell ref="Z38:AD38"/>
    <mergeCell ref="Z39:AD39"/>
    <mergeCell ref="M27:O27"/>
    <mergeCell ref="O33:P33"/>
    <mergeCell ref="K31:P31"/>
    <mergeCell ref="M28:O28"/>
    <mergeCell ref="M29:O29"/>
    <mergeCell ref="C18:O18"/>
    <mergeCell ref="BD32:BF32"/>
    <mergeCell ref="C31:J31"/>
    <mergeCell ref="C45:K45"/>
    <mergeCell ref="G97:H97"/>
    <mergeCell ref="L53:P53"/>
    <mergeCell ref="L47:P47"/>
    <mergeCell ref="L48:Q49"/>
    <mergeCell ref="M32:O32"/>
    <mergeCell ref="C32:C33"/>
    <mergeCell ref="D32:D33"/>
    <mergeCell ref="E32:E33"/>
    <mergeCell ref="F32:F33"/>
    <mergeCell ref="G32:G33"/>
    <mergeCell ref="H32:H33"/>
    <mergeCell ref="C46:C47"/>
    <mergeCell ref="D46:K46"/>
    <mergeCell ref="C76:N76"/>
    <mergeCell ref="AF37:AH37"/>
    <mergeCell ref="AF38:AH38"/>
    <mergeCell ref="AF39:AH39"/>
    <mergeCell ref="AF40:AH40"/>
    <mergeCell ref="Y97:Z97"/>
    <mergeCell ref="J97:K97"/>
    <mergeCell ref="Y31:AD31"/>
    <mergeCell ref="EZ336:FA336"/>
    <mergeCell ref="EZ337:FA337"/>
    <mergeCell ref="G100:H101"/>
    <mergeCell ref="Y100:Z100"/>
    <mergeCell ref="EY317:FB317"/>
    <mergeCell ref="J104:K105"/>
    <mergeCell ref="J102:K103"/>
    <mergeCell ref="J100:K101"/>
    <mergeCell ref="Y147:AJ147"/>
    <mergeCell ref="G106:H107"/>
    <mergeCell ref="G104:H105"/>
    <mergeCell ref="G102:H103"/>
    <mergeCell ref="J106:K107"/>
    <mergeCell ref="I100:I101"/>
    <mergeCell ref="G112:H113"/>
    <mergeCell ref="G116:H117"/>
    <mergeCell ref="G114:H115"/>
    <mergeCell ref="EZ343:FA343"/>
    <mergeCell ref="Y101:Z101"/>
    <mergeCell ref="EZ344:FA344"/>
    <mergeCell ref="Y102:Z102"/>
    <mergeCell ref="EZ340:FA340"/>
    <mergeCell ref="Y98:Z98"/>
    <mergeCell ref="EZ335:FA335"/>
    <mergeCell ref="E106:E107"/>
    <mergeCell ref="E104:E105"/>
    <mergeCell ref="E102:E103"/>
    <mergeCell ref="E100:E101"/>
    <mergeCell ref="EZ342:FA342"/>
    <mergeCell ref="F98:F99"/>
    <mergeCell ref="G110:H111"/>
    <mergeCell ref="G108:H109"/>
    <mergeCell ref="E108:E109"/>
    <mergeCell ref="EZ341:FA341"/>
    <mergeCell ref="EZ338:FA338"/>
    <mergeCell ref="EZ339:FA339"/>
    <mergeCell ref="E116:E117"/>
    <mergeCell ref="E114:E115"/>
    <mergeCell ref="E112:E113"/>
    <mergeCell ref="E110:E111"/>
    <mergeCell ref="F116:F117"/>
    <mergeCell ref="CK74:CL74"/>
    <mergeCell ref="CK75:CL75"/>
    <mergeCell ref="CG63:CM63"/>
    <mergeCell ref="J116:K117"/>
    <mergeCell ref="J114:K115"/>
    <mergeCell ref="J112:K113"/>
    <mergeCell ref="J110:K111"/>
    <mergeCell ref="J108:K109"/>
    <mergeCell ref="CK70:CL70"/>
    <mergeCell ref="CK71:CL71"/>
    <mergeCell ref="CK72:CL72"/>
    <mergeCell ref="CK73:CL73"/>
    <mergeCell ref="Y92:Z92"/>
    <mergeCell ref="Y99:Z99"/>
    <mergeCell ref="CH64:CH65"/>
    <mergeCell ref="CI64:CN64"/>
    <mergeCell ref="CK65:CL65"/>
    <mergeCell ref="CK66:CL66"/>
    <mergeCell ref="CK67:CL67"/>
    <mergeCell ref="CK68:CL68"/>
    <mergeCell ref="CK69:CL69"/>
    <mergeCell ref="Y93:Z93"/>
    <mergeCell ref="Y96:Z96"/>
    <mergeCell ref="Y94:Z94"/>
    <mergeCell ref="C116:C117"/>
    <mergeCell ref="C114:C115"/>
    <mergeCell ref="C112:C113"/>
    <mergeCell ref="C110:C111"/>
    <mergeCell ref="C108:C109"/>
    <mergeCell ref="C106:C107"/>
    <mergeCell ref="C104:C105"/>
    <mergeCell ref="C102:C103"/>
    <mergeCell ref="I116:I117"/>
    <mergeCell ref="I114:I115"/>
    <mergeCell ref="I112:I113"/>
    <mergeCell ref="I110:I111"/>
    <mergeCell ref="I108:I109"/>
    <mergeCell ref="I106:I107"/>
    <mergeCell ref="I104:I105"/>
    <mergeCell ref="I102:I103"/>
    <mergeCell ref="F114:F115"/>
    <mergeCell ref="F112:F113"/>
    <mergeCell ref="F110:F111"/>
    <mergeCell ref="F108:F109"/>
    <mergeCell ref="F106:F107"/>
    <mergeCell ref="F104:F105"/>
    <mergeCell ref="F102:F103"/>
  </mergeCells>
  <conditionalFormatting sqref="H79:H88">
    <cfRule type="cellIs" dxfId="10" priority="7" operator="equal">
      <formula>0</formula>
    </cfRule>
  </conditionalFormatting>
  <conditionalFormatting sqref="G79:G88">
    <cfRule type="cellIs" dxfId="9" priority="5" operator="equal">
      <formula>"-"</formula>
    </cfRule>
  </conditionalFormatting>
  <conditionalFormatting sqref="D79:D88">
    <cfRule type="cellIs" dxfId="8" priority="1" operator="equal">
      <formula>0</formula>
    </cfRule>
    <cfRule type="cellIs" dxfId="7" priority="4" operator="equal">
      <formula>"-"</formula>
    </cfRule>
  </conditionalFormatting>
  <conditionalFormatting sqref="L20:L29">
    <cfRule type="cellIs" dxfId="6" priority="3" operator="equal">
      <formula>0</formula>
    </cfRule>
  </conditionalFormatting>
  <conditionalFormatting sqref="J79:L88">
    <cfRule type="cellIs" dxfId="5" priority="2" operator="equal">
      <formula>"-"</formula>
    </cfRule>
  </conditionalFormatting>
  <dataValidations count="30">
    <dataValidation type="date" operator="greaterThan" allowBlank="1" showInputMessage="1" showErrorMessage="1" error="Date can't be today or earlier._x000a_Enter as DD/MM/YYYY" sqref="ES325" xr:uid="{00000000-0002-0000-0200-000000000000}">
      <formula1>AX19</formula1>
    </dataValidation>
    <dataValidation type="date" operator="greaterThan" allowBlank="1" showInputMessage="1" showErrorMessage="1" error="Date can't be today or earlier._x000a_Enter as DD/MM/YYYY" sqref="ES326" xr:uid="{00000000-0002-0000-0200-000001000000}">
      <formula1>AX22</formula1>
    </dataValidation>
    <dataValidation type="date" operator="greaterThan" allowBlank="1" showInputMessage="1" showErrorMessage="1" error="Date can't be today or earlier._x000a_Enter as DD/MM/YYYY" sqref="ES321" xr:uid="{00000000-0002-0000-0200-000002000000}">
      <formula1>AX19</formula1>
    </dataValidation>
    <dataValidation type="date" operator="greaterThan" allowBlank="1" showInputMessage="1" showErrorMessage="1" error="Date can't be today or earlier._x000a_Enter as DD/MM/YYYY" sqref="ER325" xr:uid="{00000000-0002-0000-0200-000003000000}">
      <formula1>AX19</formula1>
    </dataValidation>
    <dataValidation type="date" operator="greaterThan" allowBlank="1" showInputMessage="1" showErrorMessage="1" error="Date can't be today or earlier._x000a_Enter as DD/MM/YYYY" sqref="ER326" xr:uid="{00000000-0002-0000-0200-000004000000}">
      <formula1>AX22</formula1>
    </dataValidation>
    <dataValidation type="date" operator="greaterThan" allowBlank="1" showInputMessage="1" showErrorMessage="1" error="Date can't be today or earlier._x000a_Enter as DD/MM/YYYY" sqref="ER321" xr:uid="{00000000-0002-0000-0200-000005000000}">
      <formula1>AX19</formula1>
    </dataValidation>
    <dataValidation type="date" operator="greaterThan" allowBlank="1" showInputMessage="1" showErrorMessage="1" error="Date can't be today or earlier._x000a_Enter as DD/MM/YYYY" sqref="EN325" xr:uid="{00000000-0002-0000-0200-000006000000}">
      <formula1>AX19</formula1>
    </dataValidation>
    <dataValidation type="date" operator="greaterThan" allowBlank="1" showInputMessage="1" showErrorMessage="1" error="Date can't be today or earlier._x000a_Enter as DD/MM/YYYY" sqref="EN326" xr:uid="{00000000-0002-0000-0200-000007000000}">
      <formula1>AX22</formula1>
    </dataValidation>
    <dataValidation type="date" operator="greaterThan" allowBlank="1" showInputMessage="1" showErrorMessage="1" error="Date can't be today or earlier._x000a_Enter as DD/MM/YYYY" sqref="EN321" xr:uid="{00000000-0002-0000-0200-000008000000}">
      <formula1>AX19</formula1>
    </dataValidation>
    <dataValidation type="whole" operator="greaterThan" allowBlank="1" showInputMessage="1" showErrorMessage="1" sqref="BB21:BB30 G34:G43" xr:uid="{00000000-0002-0000-0200-000009000000}">
      <formula1>0</formula1>
    </dataValidation>
    <dataValidation type="list" allowBlank="1" showInputMessage="1" showErrorMessage="1" sqref="M34:M43 D48:K57 L61:M70 D61:J70 AL37:AL46" xr:uid="{00000000-0002-0000-0200-00000A000000}">
      <formula1>$AV$5:$AV$6</formula1>
    </dataValidation>
    <dataValidation type="list" allowBlank="1" showInputMessage="1" showErrorMessage="1" error="Only one form of Outgoing Call Barring may be selected" sqref="N34:N43 AY37:AZ43 AX41:AX43 AX44:AZ46" xr:uid="{00000000-0002-0000-0200-00000B000000}">
      <formula1>$AV$9:$AV$12</formula1>
    </dataValidation>
    <dataValidation operator="greaterThan" allowBlank="1" showInputMessage="1" showErrorMessage="1" sqref="AM75:AN75 AL77:AM77 AL81:AM81 AL89:AM89 AM73:AN73 AL91:AM91 AL83:AM83 I106 F102:G102 F98:G98 F110:G110 F114:G114 F116:G116 F112:G112 F106:G106 F108:G108 F100:G100 F104:G104 I108 I100 I104 I102 I98 I110 I114 I116 I112 C116 C114 C112 C110 C108 C106 C104 C102 C98 C100 H20:H29 K20:L29" xr:uid="{00000000-0002-0000-0200-00000C000000}"/>
    <dataValidation type="date" operator="lessThanOrEqual" allowBlank="1" showInputMessage="1" showErrorMessage="1" error="Please insert today's date._x000a__x000a_Insert as DD/MM/YYYY" sqref="AU8" xr:uid="{00000000-0002-0000-0200-00000D000000}">
      <formula1>TODAY()</formula1>
    </dataValidation>
    <dataValidation type="list" allowBlank="1" showInputMessage="1" showErrorMessage="1" sqref="AW15:BA15 AO15:AU15" xr:uid="{00000000-0002-0000-0200-00000E000000}">
      <formula1>$AV$18:$AV$22</formula1>
    </dataValidation>
    <dataValidation type="date" operator="equal" allowBlank="1" showInputMessage="1" showErrorMessage="1" error="Please insert today's date._x000a__x000a_Insert as DD/MM/YYYY" sqref="AO8:AT8" xr:uid="{00000000-0002-0000-0200-00000F000000}">
      <formula1>TODAY()</formula1>
    </dataValidation>
    <dataValidation type="list" operator="greaterThan" allowBlank="1" showInputMessage="1" showErrorMessage="1" sqref="EJ317:EJ326 E34:E43" xr:uid="{00000000-0002-0000-0200-000010000000}">
      <formula1>$AV$25:$AV$26</formula1>
    </dataValidation>
    <dataValidation type="custom" operator="greaterThan" allowBlank="1" showInputMessage="1" showErrorMessage="1" error="DDI is provided in multiples of 10" sqref="EL317:EL326 F34:F43" xr:uid="{00000000-0002-0000-0200-000011000000}">
      <formula1>MOD(F34,10)=0</formula1>
    </dataValidation>
    <dataValidation type="date" operator="greaterThan" allowBlank="1" showInputMessage="1" showErrorMessage="1" error="Date can't be today or earlier._x000a_Enter as DD/MM/YYYY" sqref="EN317:EN320 EN322:EN324 ES324 ER322:ES323 ER317:ES320" xr:uid="{00000000-0002-0000-0200-000012000000}">
      <formula1>#REF!</formula1>
    </dataValidation>
    <dataValidation type="list" operator="greaterThan" allowBlank="1" showInputMessage="1" showErrorMessage="1" sqref="EH317:EH326" xr:uid="{00000000-0002-0000-0200-000013000000}">
      <formula1>$Y$104:$Y$105</formula1>
    </dataValidation>
    <dataValidation allowBlank="1" showInputMessage="1" showErrorMessage="1" error="Only one form of Outgoing Call Barring may be selected" sqref="EZ335:FA344" xr:uid="{00000000-0002-0000-0200-000014000000}"/>
    <dataValidation type="date" operator="greaterThanOrEqual" allowBlank="1" showInputMessage="1" showErrorMessage="1" error="Please enter today's date or later" sqref="E116 E100 E98 E102 E104 E106 E108 E110 E112 E114" xr:uid="{00000000-0002-0000-0200-000015000000}">
      <formula1>TODAY()</formula1>
    </dataValidation>
    <dataValidation type="list" operator="greaterThan" allowBlank="1" showInputMessage="1" showErrorMessage="1" sqref="J98:K117" xr:uid="{00000000-0002-0000-0200-000016000000}">
      <formula1>$AV$38:$AV$40</formula1>
    </dataValidation>
    <dataValidation type="list" operator="greaterThan" allowBlank="1" showInputMessage="1" showErrorMessage="1" sqref="D34:D43" xr:uid="{00000000-0002-0000-0200-000017000000}">
      <formula1>$AV$23:$AV$24</formula1>
    </dataValidation>
    <dataValidation type="textLength" operator="equal" allowBlank="1" showInputMessage="1" showErrorMessage="1" error="PIN Number must be 4 digits long" sqref="O34:O43" xr:uid="{00000000-0002-0000-0200-000018000000}">
      <formula1>4</formula1>
    </dataValidation>
    <dataValidation type="date" operator="greaterThan" allowBlank="1" showInputMessage="1" showErrorMessage="1" error="Required start date can't be today or earlier._x000a__x000a_Please enter as DD/MM/YYYY" sqref="H34:H43" xr:uid="{00000000-0002-0000-0200-000019000000}">
      <formula1>TODAY()</formula1>
    </dataValidation>
    <dataValidation type="date" operator="equal" allowBlank="1" showInputMessage="1" showErrorMessage="1" sqref="D9" xr:uid="{00000000-0002-0000-0200-00001A000000}">
      <formula1>TODAY()</formula1>
    </dataValidation>
    <dataValidation type="list" allowBlank="1" showInputMessage="1" showErrorMessage="1" sqref="L43" xr:uid="{00000000-0002-0000-0200-00001B000000}">
      <formula1>$BD$34:$BF$34</formula1>
    </dataValidation>
    <dataValidation type="list" allowBlank="1" showInputMessage="1" showErrorMessage="1" sqref="J34:J43" xr:uid="{00000000-0002-0000-0200-00001C000000}">
      <formula1>$BC$40:$BC$42</formula1>
    </dataValidation>
    <dataValidation type="list" allowBlank="1" showInputMessage="1" showErrorMessage="1" sqref="K61:K70" xr:uid="{00000000-0002-0000-0200-00001D000000}">
      <formula1>$AV$33:$AV$34</formula1>
    </dataValidation>
  </dataValidations>
  <printOptions horizontalCentered="1"/>
  <pageMargins left="0.25" right="0.25" top="0.75" bottom="0.75" header="0.3" footer="0.3"/>
  <pageSetup paperSize="9" scale="39" orientation="landscape" r:id="rId1"/>
  <headerFooter>
    <oddFooter>&amp;C&amp;1#&amp;"Calibri"&amp;8&amp;K737373KCOM Commercial in Confidence</oddFooter>
  </headerFooter>
  <rowBreaks count="3" manualBreakCount="3">
    <brk id="43" min="1" max="17" man="1"/>
    <brk id="44" max="16383" man="1"/>
    <brk id="89" min="1" max="17" man="1"/>
  </rowBreaks>
  <colBreaks count="4" manualBreakCount="4">
    <brk id="7" min="1" max="57" man="1"/>
    <brk id="7" min="75" max="117" man="1"/>
    <brk id="14" min="1" max="57" man="1"/>
    <brk id="14" min="75" max="11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8" tint="0.39997558519241921"/>
    <pageSetUpPr fitToPage="1"/>
  </sheetPr>
  <dimension ref="A1:CJ160"/>
  <sheetViews>
    <sheetView zoomScale="80" zoomScaleNormal="80" workbookViewId="0">
      <selection activeCell="F15" sqref="F15"/>
    </sheetView>
  </sheetViews>
  <sheetFormatPr defaultColWidth="0" defaultRowHeight="16.5" zeroHeight="1" x14ac:dyDescent="0.3"/>
  <cols>
    <col min="1" max="1" width="1.7109375" style="403" customWidth="1"/>
    <col min="2" max="2" width="2.28515625" style="402" customWidth="1"/>
    <col min="3" max="3" width="29.140625" style="403" customWidth="1"/>
    <col min="4" max="4" width="46.42578125" style="403" customWidth="1"/>
    <col min="5" max="5" width="46.7109375" style="403" customWidth="1"/>
    <col min="6" max="6" width="28.42578125" style="403" customWidth="1"/>
    <col min="7" max="7" width="28.7109375" style="403" customWidth="1"/>
    <col min="8" max="8" width="31.140625" style="403" customWidth="1"/>
    <col min="9" max="9" width="0.140625" style="403" customWidth="1"/>
    <col min="10" max="10" width="26.42578125" style="403" customWidth="1"/>
    <col min="11" max="11" width="30.7109375" style="403" customWidth="1"/>
    <col min="12" max="12" width="18" style="403" customWidth="1"/>
    <col min="13" max="13" width="3.85546875" style="403" customWidth="1"/>
    <col min="14" max="14" width="5.140625" style="403" customWidth="1"/>
    <col min="15" max="15" width="1.85546875" style="403" hidden="1" customWidth="1"/>
    <col min="16" max="21" width="1.85546875" style="404" hidden="1" customWidth="1"/>
    <col min="22" max="36" width="1.85546875" style="403" hidden="1" customWidth="1"/>
    <col min="37" max="56" width="21.42578125" style="403" hidden="1" customWidth="1"/>
    <col min="57" max="57" width="47.42578125" style="403" hidden="1" customWidth="1"/>
    <col min="58" max="88" width="21.42578125" style="403" hidden="1" customWidth="1"/>
    <col min="89" max="16384" width="9.140625" style="403" hidden="1"/>
  </cols>
  <sheetData>
    <row r="1" spans="2:65" s="741" customFormat="1" ht="12.75" customHeight="1" thickBot="1" x14ac:dyDescent="0.35">
      <c r="B1" s="999"/>
      <c r="P1" s="862"/>
      <c r="Q1" s="862"/>
      <c r="R1" s="862"/>
      <c r="S1" s="862"/>
      <c r="T1" s="862"/>
      <c r="U1" s="862"/>
    </row>
    <row r="2" spans="2:65" s="741" customFormat="1" ht="11.25" customHeight="1" thickTop="1" x14ac:dyDescent="0.3">
      <c r="B2" s="1000"/>
      <c r="C2" s="743"/>
      <c r="D2" s="743"/>
      <c r="E2" s="743"/>
      <c r="F2" s="743"/>
      <c r="G2" s="743"/>
      <c r="H2" s="743"/>
      <c r="I2" s="743"/>
      <c r="J2" s="743"/>
      <c r="K2" s="743"/>
      <c r="L2" s="743"/>
      <c r="M2" s="745"/>
      <c r="P2" s="862"/>
      <c r="Q2" s="862"/>
      <c r="R2" s="862"/>
      <c r="S2" s="862"/>
      <c r="T2" s="862"/>
      <c r="U2" s="862"/>
    </row>
    <row r="3" spans="2:65" s="741" customFormat="1" ht="42" x14ac:dyDescent="0.65">
      <c r="B3" s="1001"/>
      <c r="C3" s="738"/>
      <c r="D3" s="1002" t="s">
        <v>333</v>
      </c>
      <c r="E3" s="1003"/>
      <c r="F3" s="867"/>
      <c r="G3" s="867"/>
      <c r="H3" s="867"/>
      <c r="I3" s="867"/>
      <c r="J3" s="867"/>
      <c r="K3" s="738"/>
      <c r="L3" s="738"/>
      <c r="M3" s="748"/>
      <c r="P3" s="862"/>
      <c r="Q3" s="862"/>
      <c r="R3" s="862"/>
      <c r="S3" s="862"/>
      <c r="T3" s="862"/>
      <c r="U3" s="862"/>
      <c r="AQ3" s="1004" t="s">
        <v>219</v>
      </c>
      <c r="AR3" s="1004"/>
      <c r="AS3" s="1004"/>
      <c r="AT3" s="1004"/>
      <c r="AU3" s="1004"/>
      <c r="AV3" s="1004"/>
      <c r="AW3" s="1004"/>
      <c r="AX3" s="1004"/>
      <c r="AY3" s="1004"/>
      <c r="AZ3" s="1004"/>
      <c r="BA3" s="1004"/>
      <c r="BB3" s="1004"/>
      <c r="BC3" s="1004"/>
      <c r="BD3" s="1004"/>
      <c r="BE3" s="1004" t="s">
        <v>21</v>
      </c>
    </row>
    <row r="4" spans="2:65" s="741" customFormat="1" x14ac:dyDescent="0.3">
      <c r="B4" s="1001"/>
      <c r="C4" s="738"/>
      <c r="D4" s="1005" t="s">
        <v>335</v>
      </c>
      <c r="E4" s="1006"/>
      <c r="F4" s="867"/>
      <c r="G4" s="867"/>
      <c r="H4" s="867"/>
      <c r="I4" s="867"/>
      <c r="J4" s="867"/>
      <c r="K4" s="738"/>
      <c r="L4" s="738"/>
      <c r="M4" s="748"/>
      <c r="P4" s="862"/>
      <c r="Q4" s="862"/>
      <c r="R4" s="862"/>
      <c r="S4" s="862"/>
      <c r="T4" s="862"/>
      <c r="U4" s="862"/>
    </row>
    <row r="5" spans="2:65" s="741" customFormat="1" ht="16.5" customHeight="1" x14ac:dyDescent="0.3">
      <c r="B5" s="1001"/>
      <c r="C5" s="738"/>
      <c r="D5" s="1007" t="s">
        <v>334</v>
      </c>
      <c r="E5" s="1008"/>
      <c r="F5" s="882"/>
      <c r="G5" s="882"/>
      <c r="H5" s="882"/>
      <c r="I5" s="882"/>
      <c r="J5" s="882"/>
      <c r="L5" s="738"/>
      <c r="M5" s="748"/>
      <c r="P5" s="862"/>
      <c r="Q5" s="862"/>
      <c r="R5" s="862"/>
      <c r="S5" s="862"/>
      <c r="T5" s="862"/>
      <c r="U5" s="862"/>
      <c r="AQ5" s="750" t="s">
        <v>240</v>
      </c>
      <c r="AR5" s="750"/>
      <c r="AS5" s="750"/>
      <c r="AT5" s="750"/>
      <c r="AU5" s="750"/>
      <c r="AV5" s="750"/>
      <c r="AW5" s="750"/>
      <c r="AX5" s="750"/>
      <c r="AY5" s="750"/>
      <c r="BE5" s="750"/>
      <c r="BF5" s="750"/>
      <c r="BG5" s="750"/>
      <c r="BH5" s="750"/>
      <c r="BI5" s="750"/>
      <c r="BJ5" s="750"/>
      <c r="BK5" s="750"/>
      <c r="BL5" s="750"/>
      <c r="BM5" s="750"/>
    </row>
    <row r="6" spans="2:65" s="741" customFormat="1" x14ac:dyDescent="0.3">
      <c r="B6" s="1001"/>
      <c r="C6" s="738"/>
      <c r="D6" s="882"/>
      <c r="E6" s="882"/>
      <c r="F6" s="882"/>
      <c r="G6" s="882"/>
      <c r="H6" s="882"/>
      <c r="I6" s="882"/>
      <c r="J6" s="882"/>
      <c r="L6" s="738"/>
      <c r="M6" s="748"/>
      <c r="P6" s="862"/>
      <c r="Q6" s="862"/>
      <c r="R6" s="862"/>
      <c r="S6" s="862"/>
      <c r="T6" s="862"/>
      <c r="U6" s="862"/>
      <c r="AQ6" s="971">
        <f>WORKDAY(D9,42)</f>
        <v>59</v>
      </c>
    </row>
    <row r="7" spans="2:65" s="741" customFormat="1" ht="7.5" customHeight="1" x14ac:dyDescent="0.3">
      <c r="B7" s="1001"/>
      <c r="C7" s="738"/>
      <c r="D7" s="738"/>
      <c r="E7" s="738"/>
      <c r="F7" s="738"/>
      <c r="G7" s="738"/>
      <c r="H7" s="738"/>
      <c r="I7" s="738"/>
      <c r="J7" s="738"/>
      <c r="L7" s="738"/>
      <c r="M7" s="748"/>
      <c r="P7" s="862"/>
      <c r="Q7" s="862"/>
      <c r="R7" s="862"/>
      <c r="S7" s="862"/>
      <c r="T7" s="862"/>
      <c r="U7" s="862"/>
    </row>
    <row r="8" spans="2:65" s="741" customFormat="1" ht="7.5" customHeight="1" x14ac:dyDescent="0.3">
      <c r="B8" s="1001"/>
      <c r="C8" s="738"/>
      <c r="D8" s="738"/>
      <c r="E8" s="738"/>
      <c r="F8" s="738"/>
      <c r="G8" s="738"/>
      <c r="H8" s="738"/>
      <c r="I8" s="738"/>
      <c r="J8" s="1009"/>
      <c r="L8" s="738"/>
      <c r="M8" s="748"/>
      <c r="P8" s="862"/>
      <c r="Q8" s="862"/>
      <c r="R8" s="862"/>
      <c r="S8" s="862"/>
      <c r="T8" s="862"/>
      <c r="U8" s="862"/>
    </row>
    <row r="9" spans="2:65" x14ac:dyDescent="0.3">
      <c r="B9" s="406"/>
      <c r="C9" s="760" t="s">
        <v>0</v>
      </c>
      <c r="D9" s="411"/>
      <c r="E9" s="353"/>
      <c r="F9" s="353"/>
      <c r="G9" s="412"/>
      <c r="H9" s="412"/>
      <c r="I9" s="412"/>
      <c r="J9" s="407"/>
      <c r="K9" s="407"/>
      <c r="L9" s="407"/>
      <c r="M9" s="408"/>
    </row>
    <row r="10" spans="2:65" s="741" customFormat="1" x14ac:dyDescent="0.3">
      <c r="B10" s="1001"/>
      <c r="C10" s="738"/>
      <c r="D10" s="738"/>
      <c r="E10" s="1010"/>
      <c r="F10" s="1010"/>
      <c r="G10" s="738"/>
      <c r="H10" s="738"/>
      <c r="I10" s="738"/>
      <c r="J10" s="738"/>
      <c r="K10" s="738"/>
      <c r="L10" s="738"/>
      <c r="M10" s="748"/>
      <c r="P10" s="862"/>
      <c r="Q10" s="862"/>
      <c r="R10" s="862"/>
      <c r="S10" s="862"/>
      <c r="T10" s="862"/>
      <c r="U10" s="862"/>
      <c r="BE10" s="1011" t="s">
        <v>192</v>
      </c>
    </row>
    <row r="11" spans="2:65" s="741" customFormat="1" ht="17.25" customHeight="1" x14ac:dyDescent="0.3">
      <c r="B11" s="1001"/>
      <c r="C11" s="1012" t="s">
        <v>256</v>
      </c>
      <c r="D11" s="1013" t="s">
        <v>255</v>
      </c>
      <c r="E11" s="1014"/>
      <c r="F11" s="1014"/>
      <c r="G11" s="1014"/>
      <c r="H11" s="1014"/>
      <c r="I11" s="1014"/>
      <c r="J11" s="1014"/>
      <c r="K11" s="1014"/>
      <c r="L11" s="1014"/>
      <c r="M11" s="748"/>
      <c r="P11" s="862"/>
      <c r="Q11" s="862"/>
      <c r="R11" s="862"/>
      <c r="S11" s="862"/>
      <c r="T11" s="862"/>
      <c r="U11" s="862"/>
      <c r="AS11" s="862" t="s">
        <v>156</v>
      </c>
      <c r="AT11" s="862" t="s">
        <v>157</v>
      </c>
      <c r="AU11" s="862" t="s">
        <v>158</v>
      </c>
      <c r="AV11" s="862" t="s">
        <v>159</v>
      </c>
      <c r="AW11" s="862" t="s">
        <v>160</v>
      </c>
      <c r="BE11" s="741" t="s">
        <v>190</v>
      </c>
    </row>
    <row r="12" spans="2:65" x14ac:dyDescent="0.3">
      <c r="B12" s="406"/>
      <c r="C12" s="1015" t="s">
        <v>3</v>
      </c>
      <c r="D12" s="394"/>
      <c r="E12" s="353"/>
      <c r="F12" s="353"/>
      <c r="G12" s="353"/>
      <c r="H12" s="353"/>
      <c r="I12" s="353"/>
      <c r="J12" s="353"/>
      <c r="K12" s="353"/>
      <c r="L12" s="353"/>
      <c r="M12" s="408"/>
      <c r="AQ12" s="403">
        <f>IF(D20="",1,2)</f>
        <v>1</v>
      </c>
      <c r="AS12" s="404">
        <f>K20*10</f>
        <v>0</v>
      </c>
      <c r="AT12" s="404">
        <f>E23</f>
        <v>0</v>
      </c>
      <c r="AU12" s="404">
        <f>AS12-AT12</f>
        <v>0</v>
      </c>
      <c r="AV12" s="404">
        <f>IF($AU$12&gt;0,0,($AU$12/10)*6)</f>
        <v>0</v>
      </c>
      <c r="AW12" s="404">
        <f>IF(AU12&gt;0,0,(AU12/10)*(30/12))</f>
        <v>0</v>
      </c>
      <c r="BE12" s="403" t="s">
        <v>191</v>
      </c>
    </row>
    <row r="13" spans="2:65" ht="20.25" customHeight="1" x14ac:dyDescent="0.3">
      <c r="B13" s="406"/>
      <c r="C13" s="1015" t="s">
        <v>38</v>
      </c>
      <c r="D13" s="394"/>
      <c r="E13" s="353"/>
      <c r="J13" s="913" t="s">
        <v>341</v>
      </c>
      <c r="K13" s="352"/>
      <c r="L13" s="353"/>
      <c r="M13" s="408"/>
    </row>
    <row r="14" spans="2:65" ht="20.25" customHeight="1" x14ac:dyDescent="0.3">
      <c r="B14" s="406"/>
      <c r="C14" s="1015" t="s">
        <v>4</v>
      </c>
      <c r="D14" s="394"/>
      <c r="E14" s="353"/>
      <c r="J14" s="1016" t="s">
        <v>204</v>
      </c>
      <c r="K14" s="400"/>
      <c r="L14" s="353"/>
      <c r="M14" s="408"/>
      <c r="BE14" s="403" t="s">
        <v>56</v>
      </c>
    </row>
    <row r="15" spans="2:65" ht="20.25" customHeight="1" x14ac:dyDescent="0.3">
      <c r="B15" s="406"/>
      <c r="C15" s="1015" t="s">
        <v>5</v>
      </c>
      <c r="D15" s="415"/>
      <c r="E15" s="353"/>
      <c r="J15" s="1017" t="s">
        <v>205</v>
      </c>
      <c r="K15" s="401"/>
      <c r="L15" s="353"/>
      <c r="M15" s="408"/>
      <c r="BE15" s="403" t="s">
        <v>161</v>
      </c>
      <c r="BF15" s="403">
        <v>131</v>
      </c>
    </row>
    <row r="16" spans="2:65" s="418" customFormat="1" ht="20.25" customHeight="1" x14ac:dyDescent="0.3">
      <c r="B16" s="406"/>
      <c r="C16" s="773" t="s">
        <v>261</v>
      </c>
      <c r="D16" s="774" t="s">
        <v>279</v>
      </c>
      <c r="E16" s="354"/>
      <c r="F16" s="416"/>
      <c r="G16" s="416"/>
      <c r="H16" s="416"/>
      <c r="I16" s="416"/>
      <c r="J16" s="1017" t="s">
        <v>206</v>
      </c>
      <c r="K16" s="401"/>
      <c r="L16" s="354"/>
      <c r="M16" s="417"/>
      <c r="P16" s="419"/>
      <c r="Q16" s="419"/>
      <c r="R16" s="419"/>
      <c r="S16" s="419"/>
      <c r="T16" s="419"/>
      <c r="U16" s="419"/>
      <c r="Y16" s="403"/>
      <c r="Z16" s="403"/>
      <c r="AA16" s="403"/>
      <c r="AB16" s="403"/>
      <c r="AC16" s="403"/>
      <c r="AD16" s="403"/>
      <c r="AE16" s="403"/>
      <c r="AQ16" s="420" t="s">
        <v>210</v>
      </c>
      <c r="AR16" s="420" t="s">
        <v>209</v>
      </c>
      <c r="AS16" s="420" t="s">
        <v>210</v>
      </c>
      <c r="AT16" s="420" t="s">
        <v>209</v>
      </c>
      <c r="AU16" s="420" t="s">
        <v>211</v>
      </c>
      <c r="BE16" s="403" t="s">
        <v>162</v>
      </c>
      <c r="BF16" s="403">
        <v>30</v>
      </c>
    </row>
    <row r="17" spans="2:61" s="741" customFormat="1" ht="20.25" customHeight="1" x14ac:dyDescent="0.35">
      <c r="B17" s="1018"/>
      <c r="C17" s="738"/>
      <c r="D17" s="738"/>
      <c r="E17" s="738"/>
      <c r="F17" s="738"/>
      <c r="G17" s="738"/>
      <c r="H17" s="738"/>
      <c r="I17" s="738"/>
      <c r="J17" s="738"/>
      <c r="K17" s="738"/>
      <c r="L17" s="738"/>
      <c r="M17" s="748"/>
      <c r="P17" s="862"/>
      <c r="Q17" s="862"/>
      <c r="R17" s="862"/>
      <c r="S17" s="862"/>
      <c r="T17" s="862"/>
      <c r="U17" s="862"/>
      <c r="Y17" s="895"/>
      <c r="Z17" s="987"/>
      <c r="AQ17" s="1019">
        <f>IF(OR(F29="",F29="Yes"),1,2)</f>
        <v>1</v>
      </c>
      <c r="AR17" s="1019">
        <f>IF(OR(G29="",G29="No Barring Required"),1,2)</f>
        <v>1</v>
      </c>
      <c r="AS17" s="1019">
        <f>IF(AQ17=1,0,12)</f>
        <v>0</v>
      </c>
      <c r="AT17" s="1019">
        <f>IF(AR17=1,0,12)</f>
        <v>0</v>
      </c>
      <c r="AU17" s="1019">
        <f>SUM(AS17:AT17)</f>
        <v>0</v>
      </c>
    </row>
    <row r="18" spans="2:61" s="741" customFormat="1" ht="20.25" customHeight="1" x14ac:dyDescent="0.3">
      <c r="B18" s="1018"/>
      <c r="C18" s="1020" t="s">
        <v>343</v>
      </c>
      <c r="D18" s="1021"/>
      <c r="E18" s="1021"/>
      <c r="F18" s="1021"/>
      <c r="G18" s="1021"/>
      <c r="H18" s="1021"/>
      <c r="I18" s="1021"/>
      <c r="J18" s="1021"/>
      <c r="K18" s="1022"/>
      <c r="L18" s="1023"/>
      <c r="M18" s="748"/>
      <c r="P18" s="862"/>
      <c r="Q18" s="862"/>
      <c r="R18" s="862"/>
      <c r="S18" s="862"/>
      <c r="T18" s="862"/>
      <c r="U18" s="862"/>
      <c r="Y18" s="952"/>
      <c r="Z18" s="952"/>
      <c r="AD18" s="995"/>
    </row>
    <row r="19" spans="2:61" s="741" customFormat="1" ht="39" customHeight="1" x14ac:dyDescent="0.35">
      <c r="B19" s="1018"/>
      <c r="C19" s="942" t="s">
        <v>342</v>
      </c>
      <c r="D19" s="787" t="s">
        <v>365</v>
      </c>
      <c r="E19" s="1024" t="s">
        <v>137</v>
      </c>
      <c r="F19" s="1025" t="s">
        <v>355</v>
      </c>
      <c r="G19" s="1025" t="s">
        <v>45</v>
      </c>
      <c r="H19" s="1026" t="s">
        <v>46</v>
      </c>
      <c r="I19" s="1027"/>
      <c r="J19" s="1028" t="s">
        <v>84</v>
      </c>
      <c r="K19" s="756" t="s">
        <v>207</v>
      </c>
      <c r="L19" s="1029"/>
      <c r="M19" s="748"/>
      <c r="P19" s="862"/>
      <c r="Q19" s="862"/>
      <c r="R19" s="862"/>
      <c r="S19" s="862"/>
      <c r="T19" s="862"/>
      <c r="U19" s="862"/>
      <c r="Y19" s="966"/>
      <c r="Z19" s="966"/>
      <c r="AE19" s="995"/>
      <c r="AQ19" s="1030" t="s">
        <v>74</v>
      </c>
      <c r="AR19" s="873" t="s">
        <v>75</v>
      </c>
      <c r="AS19" s="947" t="s">
        <v>15</v>
      </c>
      <c r="AT19" s="879" t="s">
        <v>103</v>
      </c>
      <c r="BE19" s="870" t="s">
        <v>77</v>
      </c>
    </row>
    <row r="20" spans="2:61" ht="19.5" customHeight="1" x14ac:dyDescent="0.35">
      <c r="B20" s="421">
        <v>1</v>
      </c>
      <c r="C20" s="430"/>
      <c r="D20" s="430"/>
      <c r="E20" s="431"/>
      <c r="F20" s="432"/>
      <c r="G20" s="433"/>
      <c r="H20" s="394"/>
      <c r="I20" s="726"/>
      <c r="J20" s="434"/>
      <c r="K20" s="435"/>
      <c r="L20" s="425"/>
      <c r="M20" s="408"/>
      <c r="Y20" s="428"/>
      <c r="Z20" s="428"/>
      <c r="AQ20" s="436">
        <f>IF(D29="",1,2)</f>
        <v>1</v>
      </c>
      <c r="AR20" s="437">
        <f>IF(E29="",1,2)</f>
        <v>1</v>
      </c>
      <c r="AS20" s="438">
        <f>IF(F29="",1,2)</f>
        <v>1</v>
      </c>
      <c r="AT20" s="439">
        <f>IF(G29="",1,2)</f>
        <v>1</v>
      </c>
      <c r="BE20" s="418" t="s">
        <v>81</v>
      </c>
    </row>
    <row r="21" spans="2:61" s="741" customFormat="1" ht="16.5" customHeight="1" x14ac:dyDescent="0.35">
      <c r="B21" s="1031"/>
      <c r="C21" s="1032"/>
      <c r="D21" s="1032"/>
      <c r="E21" s="1032"/>
      <c r="F21" s="1032"/>
      <c r="G21" s="1032"/>
      <c r="H21" s="1032"/>
      <c r="I21" s="1032"/>
      <c r="J21" s="1032"/>
      <c r="K21" s="1032"/>
      <c r="L21" s="1033"/>
      <c r="M21" s="748"/>
      <c r="P21" s="862"/>
      <c r="Q21" s="862"/>
      <c r="R21" s="862"/>
      <c r="S21" s="862"/>
      <c r="T21" s="862"/>
      <c r="U21" s="862"/>
      <c r="Y21" s="966"/>
      <c r="Z21" s="966"/>
      <c r="BE21" s="865" t="s">
        <v>9</v>
      </c>
    </row>
    <row r="22" spans="2:61" s="741" customFormat="1" ht="36.75" customHeight="1" x14ac:dyDescent="0.35">
      <c r="B22" s="1018"/>
      <c r="C22" s="1025" t="s">
        <v>113</v>
      </c>
      <c r="D22" s="1025" t="s">
        <v>114</v>
      </c>
      <c r="E22" s="1028" t="s">
        <v>246</v>
      </c>
      <c r="F22" s="1028" t="s">
        <v>88</v>
      </c>
      <c r="G22" s="756" t="s">
        <v>80</v>
      </c>
      <c r="H22" s="756" t="s">
        <v>344</v>
      </c>
      <c r="I22" s="825"/>
      <c r="J22" s="1256" t="s">
        <v>260</v>
      </c>
      <c r="K22" s="1257"/>
      <c r="L22" s="1258"/>
      <c r="M22" s="748"/>
      <c r="P22" s="862"/>
      <c r="Q22" s="862"/>
      <c r="R22" s="862"/>
      <c r="S22" s="862"/>
      <c r="T22" s="862"/>
      <c r="U22" s="862"/>
      <c r="Y22" s="966"/>
      <c r="Z22" s="966"/>
      <c r="BE22" s="895" t="s">
        <v>10</v>
      </c>
    </row>
    <row r="23" spans="2:61" ht="17.25" customHeight="1" x14ac:dyDescent="0.35">
      <c r="B23" s="406">
        <v>1</v>
      </c>
      <c r="C23" s="440"/>
      <c r="D23" s="440"/>
      <c r="E23" s="441"/>
      <c r="F23" s="441"/>
      <c r="G23" s="442"/>
      <c r="H23" s="443" t="str">
        <f>IF(AND(AQ12=1),"",IF($D$9="","Input Date Above",IF(G23="","Start Date Required",IF(G23&gt;=AQ6,G23,IF(G23&lt;AQ6,AQ6)))))</f>
        <v/>
      </c>
      <c r="I23" s="443"/>
      <c r="J23" s="1079"/>
      <c r="K23" s="1079"/>
      <c r="L23" s="1079"/>
      <c r="M23" s="408"/>
      <c r="Y23" s="428"/>
      <c r="Z23" s="428"/>
      <c r="AQ23" s="444" t="s">
        <v>90</v>
      </c>
      <c r="AR23" s="445"/>
      <c r="BE23" s="429" t="s">
        <v>78</v>
      </c>
    </row>
    <row r="24" spans="2:61" s="741" customFormat="1" ht="17.25" customHeight="1" x14ac:dyDescent="0.35">
      <c r="B24" s="1001"/>
      <c r="C24" s="1034"/>
      <c r="D24" s="1034"/>
      <c r="E24" s="1034"/>
      <c r="F24" s="1034"/>
      <c r="G24" s="1035"/>
      <c r="H24" s="1035"/>
      <c r="I24" s="1035"/>
      <c r="J24" s="1035"/>
      <c r="K24" s="867"/>
      <c r="L24" s="738"/>
      <c r="M24" s="748"/>
      <c r="P24" s="862"/>
      <c r="Q24" s="862"/>
      <c r="R24" s="862"/>
      <c r="S24" s="862"/>
      <c r="T24" s="862"/>
      <c r="U24" s="862"/>
      <c r="Y24" s="1036"/>
      <c r="Z24" s="1036"/>
      <c r="AQ24" s="799" t="str">
        <f>IF(OR(G29=$BE$24,G29=""),BE10,IF(OR(G29=$BE$25,G29=$BE$26),BE11,BE12))</f>
        <v xml:space="preserve">-                     </v>
      </c>
      <c r="AR24" s="1037"/>
      <c r="AS24" s="995">
        <f>IF(H29="",1,2)</f>
        <v>1</v>
      </c>
      <c r="BE24" s="865" t="s">
        <v>81</v>
      </c>
      <c r="BF24" s="741" t="s">
        <v>132</v>
      </c>
      <c r="BG24" s="741" t="s">
        <v>132</v>
      </c>
    </row>
    <row r="25" spans="2:61" s="741" customFormat="1" ht="17.25" customHeight="1" x14ac:dyDescent="0.35">
      <c r="B25" s="1001"/>
      <c r="K25" s="738"/>
      <c r="L25" s="738"/>
      <c r="M25" s="748"/>
      <c r="P25" s="862"/>
      <c r="Q25" s="862"/>
      <c r="R25" s="862"/>
      <c r="S25" s="862"/>
      <c r="T25" s="862"/>
      <c r="U25" s="862"/>
      <c r="Y25" s="1036"/>
      <c r="Z25" s="1036"/>
      <c r="AQ25" s="765"/>
      <c r="AR25" s="1038"/>
      <c r="BE25" s="865"/>
      <c r="BF25" s="741" t="s">
        <v>132</v>
      </c>
    </row>
    <row r="26" spans="2:61" s="741" customFormat="1" ht="17.25" customHeight="1" x14ac:dyDescent="0.35">
      <c r="B26" s="1001"/>
      <c r="C26" s="1039" t="s">
        <v>101</v>
      </c>
      <c r="D26" s="1040"/>
      <c r="E26" s="1040"/>
      <c r="F26" s="1039"/>
      <c r="G26" s="1040"/>
      <c r="H26" s="1041"/>
      <c r="I26" s="1042"/>
      <c r="L26" s="738"/>
      <c r="M26" s="748"/>
      <c r="P26" s="862"/>
      <c r="Q26" s="862"/>
      <c r="R26" s="862"/>
      <c r="S26" s="862"/>
      <c r="T26" s="862"/>
      <c r="U26" s="862"/>
      <c r="Y26" s="1036"/>
      <c r="Z26" s="1036"/>
      <c r="AQ26" s="765"/>
      <c r="AR26" s="1038"/>
      <c r="BE26" s="901" t="s">
        <v>13</v>
      </c>
      <c r="BF26" s="840"/>
      <c r="BG26" s="840"/>
    </row>
    <row r="27" spans="2:61" s="741" customFormat="1" ht="17.25" customHeight="1" x14ac:dyDescent="0.35">
      <c r="B27" s="1001"/>
      <c r="C27" s="1254" t="s">
        <v>258</v>
      </c>
      <c r="D27" s="1043" t="s">
        <v>76</v>
      </c>
      <c r="E27" s="792"/>
      <c r="F27" s="1044" t="s">
        <v>102</v>
      </c>
      <c r="G27" s="1045"/>
      <c r="H27" s="1046"/>
      <c r="I27" s="1047"/>
      <c r="L27" s="738"/>
      <c r="M27" s="748"/>
      <c r="P27" s="862"/>
      <c r="Q27" s="862"/>
      <c r="R27" s="862"/>
      <c r="S27" s="862"/>
      <c r="T27" s="862"/>
      <c r="U27" s="862"/>
      <c r="Y27" s="1036"/>
      <c r="Z27" s="1036"/>
      <c r="AQ27" s="765"/>
      <c r="AR27" s="1038"/>
      <c r="BE27" s="901" t="s">
        <v>104</v>
      </c>
      <c r="BF27" s="840"/>
      <c r="BG27" s="840"/>
    </row>
    <row r="28" spans="2:61" s="741" customFormat="1" ht="32.25" customHeight="1" x14ac:dyDescent="0.35">
      <c r="B28" s="1001"/>
      <c r="C28" s="1255"/>
      <c r="D28" s="912" t="s">
        <v>74</v>
      </c>
      <c r="E28" s="772" t="s">
        <v>75</v>
      </c>
      <c r="F28" s="825" t="s">
        <v>15</v>
      </c>
      <c r="G28" s="825" t="s">
        <v>345</v>
      </c>
      <c r="H28" s="1048" t="s">
        <v>90</v>
      </c>
      <c r="I28" s="1049"/>
      <c r="L28" s="738"/>
      <c r="M28" s="748"/>
      <c r="P28" s="862"/>
      <c r="Q28" s="862"/>
      <c r="R28" s="862"/>
      <c r="S28" s="862"/>
      <c r="T28" s="862"/>
      <c r="U28" s="862"/>
      <c r="Y28" s="1036"/>
      <c r="Z28" s="1036"/>
      <c r="AQ28" s="765"/>
      <c r="AR28" s="1038"/>
      <c r="BE28" s="901" t="s">
        <v>14</v>
      </c>
      <c r="BF28" s="840"/>
      <c r="BG28" s="840"/>
    </row>
    <row r="29" spans="2:61" ht="17.25" customHeight="1" x14ac:dyDescent="0.35">
      <c r="B29" s="406">
        <v>1</v>
      </c>
      <c r="C29" s="452"/>
      <c r="D29" s="452"/>
      <c r="E29" s="453"/>
      <c r="F29" s="454"/>
      <c r="G29" s="455"/>
      <c r="H29" s="727"/>
      <c r="I29" s="543" t="str">
        <f>IF(AS24=2,"",AQ24)</f>
        <v xml:space="preserve">-                     </v>
      </c>
      <c r="L29" s="407"/>
      <c r="M29" s="408"/>
      <c r="Y29" s="446"/>
      <c r="Z29" s="446"/>
      <c r="AQ29" s="448"/>
      <c r="AR29" s="449"/>
      <c r="BE29" s="403" t="s">
        <v>15</v>
      </c>
      <c r="BF29" s="451"/>
      <c r="BG29" s="451"/>
    </row>
    <row r="30" spans="2:61" s="741" customFormat="1" ht="17.25" customHeight="1" x14ac:dyDescent="0.35">
      <c r="B30" s="1001"/>
      <c r="M30" s="748"/>
      <c r="P30" s="862"/>
      <c r="Q30" s="862"/>
      <c r="R30" s="862"/>
      <c r="S30" s="862"/>
      <c r="T30" s="862"/>
      <c r="U30" s="862"/>
      <c r="Y30" s="1036"/>
      <c r="Z30" s="1036"/>
      <c r="AQ30" s="807"/>
      <c r="AR30" s="807"/>
      <c r="BE30" s="927" t="s">
        <v>279</v>
      </c>
      <c r="BF30" s="927" t="s">
        <v>279</v>
      </c>
      <c r="BH30" s="738"/>
      <c r="BI30" s="738"/>
    </row>
    <row r="31" spans="2:61" s="741" customFormat="1" ht="36.75" customHeight="1" x14ac:dyDescent="0.35">
      <c r="B31" s="1001"/>
      <c r="C31" s="793" t="s">
        <v>99</v>
      </c>
      <c r="D31" s="794"/>
      <c r="E31" s="794"/>
      <c r="F31" s="794"/>
      <c r="G31" s="794"/>
      <c r="H31" s="794"/>
      <c r="I31" s="794"/>
      <c r="J31" s="794"/>
      <c r="K31" s="821"/>
      <c r="M31" s="748"/>
      <c r="P31" s="862"/>
      <c r="Q31" s="862"/>
      <c r="R31" s="862"/>
      <c r="S31" s="862"/>
      <c r="T31" s="862"/>
      <c r="U31" s="862"/>
      <c r="Y31" s="1036"/>
      <c r="Z31" s="1036"/>
      <c r="AQ31" s="807"/>
      <c r="AR31" s="807"/>
      <c r="BE31" s="927" t="s">
        <v>280</v>
      </c>
      <c r="BF31" s="927" t="s">
        <v>280</v>
      </c>
    </row>
    <row r="32" spans="2:61" s="741" customFormat="1" ht="34.5" customHeight="1" x14ac:dyDescent="0.35">
      <c r="B32" s="1001"/>
      <c r="C32" s="756" t="s">
        <v>92</v>
      </c>
      <c r="D32" s="832" t="s">
        <v>93</v>
      </c>
      <c r="E32" s="834" t="s">
        <v>94</v>
      </c>
      <c r="F32" s="833" t="s">
        <v>247</v>
      </c>
      <c r="G32" s="834" t="s">
        <v>346</v>
      </c>
      <c r="H32" s="834" t="s">
        <v>96</v>
      </c>
      <c r="I32" s="834"/>
      <c r="J32" s="834" t="s">
        <v>97</v>
      </c>
      <c r="K32" s="833" t="s">
        <v>98</v>
      </c>
      <c r="M32" s="748"/>
      <c r="P32" s="862"/>
      <c r="Q32" s="862"/>
      <c r="R32" s="862"/>
      <c r="S32" s="862"/>
      <c r="T32" s="862"/>
      <c r="U32" s="862"/>
      <c r="Y32" s="1036"/>
      <c r="Z32" s="1036"/>
      <c r="AQ32" s="807"/>
      <c r="AR32" s="807"/>
      <c r="BE32" s="927" t="s">
        <v>281</v>
      </c>
      <c r="BF32" s="927" t="s">
        <v>281</v>
      </c>
    </row>
    <row r="33" spans="2:58" ht="17.25" customHeight="1" x14ac:dyDescent="0.35">
      <c r="B33" s="406">
        <v>1</v>
      </c>
      <c r="C33" s="454"/>
      <c r="D33" s="454"/>
      <c r="E33" s="454"/>
      <c r="F33" s="454"/>
      <c r="G33" s="454"/>
      <c r="H33" s="454"/>
      <c r="I33" s="454"/>
      <c r="J33" s="454"/>
      <c r="K33" s="458"/>
      <c r="L33" s="407"/>
      <c r="M33" s="408"/>
      <c r="Y33" s="446"/>
      <c r="Z33" s="446"/>
      <c r="AQ33" s="456"/>
      <c r="AR33" s="456"/>
      <c r="BE33" s="457"/>
      <c r="BF33" s="459"/>
    </row>
    <row r="34" spans="2:58" s="741" customFormat="1" ht="17.25" customHeight="1" x14ac:dyDescent="0.35">
      <c r="B34" s="1001"/>
      <c r="L34" s="1050"/>
      <c r="M34" s="748"/>
      <c r="P34" s="862"/>
      <c r="Q34" s="862"/>
      <c r="R34" s="862"/>
      <c r="S34" s="862"/>
      <c r="T34" s="862"/>
      <c r="U34" s="862"/>
      <c r="Y34" s="1036"/>
      <c r="Z34" s="1036"/>
      <c r="AQ34" s="807"/>
      <c r="AR34" s="807"/>
      <c r="BE34" s="927"/>
      <c r="BF34" s="928"/>
    </row>
    <row r="35" spans="2:58" s="741" customFormat="1" ht="17.25" customHeight="1" x14ac:dyDescent="0.35">
      <c r="B35" s="1001"/>
      <c r="C35" s="1253" t="s">
        <v>278</v>
      </c>
      <c r="D35" s="1153"/>
      <c r="E35" s="1153"/>
      <c r="F35" s="1153"/>
      <c r="G35" s="1153"/>
      <c r="H35" s="1153"/>
      <c r="I35" s="1153"/>
      <c r="J35" s="1153"/>
      <c r="K35" s="1154"/>
      <c r="L35" s="1051"/>
      <c r="M35" s="748"/>
      <c r="P35" s="862"/>
      <c r="Q35" s="862"/>
      <c r="R35" s="862"/>
      <c r="S35" s="862"/>
      <c r="T35" s="862"/>
      <c r="U35" s="862"/>
      <c r="Y35" s="1036"/>
      <c r="Z35" s="1036"/>
      <c r="AQ35" s="807"/>
      <c r="AR35" s="807"/>
    </row>
    <row r="36" spans="2:58" s="741" customFormat="1" ht="33" customHeight="1" x14ac:dyDescent="0.35">
      <c r="B36" s="1001"/>
      <c r="C36" s="831" t="s">
        <v>368</v>
      </c>
      <c r="D36" s="832" t="s">
        <v>288</v>
      </c>
      <c r="E36" s="833" t="s">
        <v>265</v>
      </c>
      <c r="F36" s="834" t="s">
        <v>356</v>
      </c>
      <c r="G36" s="834" t="s">
        <v>267</v>
      </c>
      <c r="H36" s="834" t="s">
        <v>268</v>
      </c>
      <c r="I36" s="834"/>
      <c r="J36" s="834" t="s">
        <v>269</v>
      </c>
      <c r="K36" s="833" t="s">
        <v>315</v>
      </c>
      <c r="L36" s="1052"/>
      <c r="M36" s="748"/>
      <c r="P36" s="862"/>
      <c r="Q36" s="862"/>
      <c r="R36" s="862"/>
      <c r="S36" s="862"/>
      <c r="T36" s="862"/>
      <c r="U36" s="862"/>
      <c r="Y36" s="1036"/>
      <c r="Z36" s="1036"/>
      <c r="AQ36" s="807"/>
      <c r="AR36" s="807"/>
    </row>
    <row r="37" spans="2:58" ht="17.25" customHeight="1" x14ac:dyDescent="0.35">
      <c r="B37" s="406"/>
      <c r="C37" s="454"/>
      <c r="D37" s="454"/>
      <c r="E37" s="454"/>
      <c r="F37" s="454"/>
      <c r="G37" s="454"/>
      <c r="H37" s="454"/>
      <c r="I37" s="454"/>
      <c r="J37" s="454"/>
      <c r="K37" s="456"/>
      <c r="L37" s="461"/>
      <c r="M37" s="408"/>
      <c r="Y37" s="446"/>
      <c r="Z37" s="446"/>
      <c r="AQ37" s="456"/>
      <c r="AR37" s="456"/>
      <c r="BE37" s="403" t="s">
        <v>150</v>
      </c>
    </row>
    <row r="38" spans="2:58" s="741" customFormat="1" ht="17.25" customHeight="1" x14ac:dyDescent="0.35">
      <c r="B38" s="1001"/>
      <c r="L38" s="1050"/>
      <c r="M38" s="748"/>
      <c r="P38" s="862"/>
      <c r="Q38" s="862"/>
      <c r="R38" s="862"/>
      <c r="S38" s="862"/>
      <c r="T38" s="862"/>
      <c r="U38" s="862"/>
      <c r="Y38" s="1036"/>
      <c r="Z38" s="1036"/>
      <c r="AQ38" s="807"/>
      <c r="AR38" s="807"/>
      <c r="BE38" s="741" t="s">
        <v>149</v>
      </c>
    </row>
    <row r="39" spans="2:58" s="741" customFormat="1" ht="18" customHeight="1" x14ac:dyDescent="0.35">
      <c r="B39" s="1001"/>
      <c r="C39" s="1253" t="s">
        <v>278</v>
      </c>
      <c r="D39" s="1154"/>
      <c r="E39" s="1053"/>
      <c r="F39" s="1023"/>
      <c r="G39" s="1023"/>
      <c r="H39" s="1023"/>
      <c r="I39" s="1023"/>
      <c r="J39" s="1023"/>
      <c r="K39" s="1023"/>
      <c r="L39" s="1050"/>
      <c r="M39" s="748"/>
      <c r="P39" s="862"/>
      <c r="Q39" s="862"/>
      <c r="R39" s="862"/>
      <c r="S39" s="862"/>
      <c r="T39" s="862"/>
      <c r="U39" s="862"/>
      <c r="Y39" s="1036"/>
      <c r="Z39" s="1036"/>
      <c r="AQ39" s="807"/>
      <c r="AR39" s="807"/>
    </row>
    <row r="40" spans="2:58" s="741" customFormat="1" ht="30" customHeight="1" x14ac:dyDescent="0.35">
      <c r="B40" s="1001"/>
      <c r="C40" s="831" t="s">
        <v>330</v>
      </c>
      <c r="D40" s="832" t="s">
        <v>331</v>
      </c>
      <c r="L40" s="1050"/>
      <c r="M40" s="748"/>
      <c r="P40" s="862"/>
      <c r="Q40" s="862"/>
      <c r="R40" s="862"/>
      <c r="S40" s="862"/>
      <c r="T40" s="862"/>
      <c r="U40" s="862"/>
      <c r="Y40" s="1036"/>
      <c r="Z40" s="1036"/>
      <c r="AQ40" s="807"/>
      <c r="AR40" s="807"/>
      <c r="BE40" s="741" t="s">
        <v>151</v>
      </c>
    </row>
    <row r="41" spans="2:58" ht="18" customHeight="1" x14ac:dyDescent="0.35">
      <c r="B41" s="406"/>
      <c r="C41" s="454"/>
      <c r="D41" s="458"/>
      <c r="L41" s="460"/>
      <c r="M41" s="408"/>
      <c r="Y41" s="446"/>
      <c r="Z41" s="446"/>
      <c r="AQ41" s="456"/>
      <c r="AR41" s="456"/>
      <c r="AU41" s="403">
        <f>IF(K20&lt;6,K20,6)</f>
        <v>0</v>
      </c>
      <c r="BE41" s="403" t="s">
        <v>152</v>
      </c>
    </row>
    <row r="42" spans="2:58" s="741" customFormat="1" ht="18" customHeight="1" x14ac:dyDescent="0.35">
      <c r="B42" s="1001"/>
      <c r="L42" s="1050"/>
      <c r="M42" s="748"/>
      <c r="P42" s="862"/>
      <c r="Q42" s="862"/>
      <c r="R42" s="862"/>
      <c r="S42" s="862"/>
      <c r="T42" s="862"/>
      <c r="U42" s="862"/>
      <c r="Y42" s="966"/>
      <c r="Z42" s="966"/>
      <c r="AQ42" s="807"/>
      <c r="AR42" s="807"/>
      <c r="AU42" s="741">
        <f>K20</f>
        <v>0</v>
      </c>
    </row>
    <row r="43" spans="2:58" s="741" customFormat="1" ht="19.5" customHeight="1" x14ac:dyDescent="0.35">
      <c r="B43" s="1001"/>
      <c r="C43" s="1054" t="s">
        <v>125</v>
      </c>
      <c r="D43" s="1055"/>
      <c r="E43" s="1055"/>
      <c r="F43" s="1055"/>
      <c r="G43" s="1055"/>
      <c r="H43" s="1055"/>
      <c r="I43" s="1055"/>
      <c r="J43" s="1055"/>
      <c r="K43" s="1055"/>
      <c r="L43" s="1056"/>
      <c r="M43" s="748"/>
      <c r="P43" s="862"/>
      <c r="Q43" s="862"/>
      <c r="R43" s="862"/>
      <c r="S43" s="862"/>
      <c r="T43" s="862"/>
      <c r="U43" s="862"/>
      <c r="Y43" s="966"/>
      <c r="Z43" s="966"/>
      <c r="AQ43" s="807"/>
      <c r="AR43" s="807"/>
      <c r="AU43" s="807" t="s">
        <v>308</v>
      </c>
      <c r="AV43" s="807" t="s">
        <v>309</v>
      </c>
      <c r="AW43" s="807" t="s">
        <v>310</v>
      </c>
      <c r="AX43" s="807" t="s">
        <v>164</v>
      </c>
    </row>
    <row r="44" spans="2:58" s="741" customFormat="1" ht="17.25" customHeight="1" x14ac:dyDescent="0.35">
      <c r="B44" s="1001"/>
      <c r="C44" s="1057" t="s">
        <v>126</v>
      </c>
      <c r="D44" s="794"/>
      <c r="E44" s="794"/>
      <c r="F44" s="794"/>
      <c r="G44" s="794"/>
      <c r="H44" s="794"/>
      <c r="I44" s="794"/>
      <c r="J44" s="821"/>
      <c r="K44" s="1247" t="s">
        <v>40</v>
      </c>
      <c r="L44" s="1249"/>
      <c r="M44" s="748"/>
      <c r="P44" s="862"/>
      <c r="Q44" s="862"/>
      <c r="R44" s="862"/>
      <c r="S44" s="862"/>
      <c r="T44" s="862"/>
      <c r="U44" s="862"/>
      <c r="Y44" s="966"/>
      <c r="Z44" s="966"/>
      <c r="AF44" s="812"/>
      <c r="AQ44" s="807"/>
      <c r="AR44" s="807"/>
      <c r="AU44" s="807">
        <f>IF(K20&lt;6,K20,6)</f>
        <v>0</v>
      </c>
      <c r="AV44" s="807"/>
      <c r="AW44" s="807">
        <f>(AU44+AV44)-K20</f>
        <v>0</v>
      </c>
      <c r="AX44" s="807">
        <f>(AV44*$BF$15)+(AW44*$BF$16)</f>
        <v>0</v>
      </c>
      <c r="BE44" s="741" t="s">
        <v>32</v>
      </c>
    </row>
    <row r="45" spans="2:58" s="741" customFormat="1" ht="34.5" customHeight="1" x14ac:dyDescent="0.35">
      <c r="B45" s="1001"/>
      <c r="C45" s="834" t="s">
        <v>316</v>
      </c>
      <c r="D45" s="834" t="s">
        <v>326</v>
      </c>
      <c r="E45" s="834" t="s">
        <v>130</v>
      </c>
      <c r="F45" s="833" t="s">
        <v>129</v>
      </c>
      <c r="G45" s="833" t="s">
        <v>258</v>
      </c>
      <c r="H45" s="834" t="s">
        <v>144</v>
      </c>
      <c r="I45" s="834"/>
      <c r="J45" s="1058" t="s">
        <v>145</v>
      </c>
      <c r="K45" s="834" t="s">
        <v>56</v>
      </c>
      <c r="L45" s="833" t="s">
        <v>11</v>
      </c>
      <c r="M45" s="748"/>
      <c r="P45" s="862"/>
      <c r="Q45" s="862"/>
      <c r="R45" s="862"/>
      <c r="S45" s="862"/>
      <c r="T45" s="862"/>
      <c r="U45" s="905"/>
      <c r="Y45" s="966"/>
      <c r="Z45" s="966"/>
      <c r="AF45" s="994"/>
      <c r="AQ45" s="807"/>
      <c r="AR45" s="807"/>
      <c r="AU45" s="1059">
        <f>AU44*BF15</f>
        <v>0</v>
      </c>
      <c r="AV45" s="1059">
        <f>AV44*BF15</f>
        <v>0</v>
      </c>
      <c r="AW45" s="1059">
        <f>AW44*BF16</f>
        <v>0</v>
      </c>
      <c r="AX45" s="1059">
        <f>SUM(AU45:AW45)</f>
        <v>0</v>
      </c>
      <c r="BE45" s="741" t="s">
        <v>153</v>
      </c>
    </row>
    <row r="46" spans="2:58" s="741" customFormat="1" ht="27.75" customHeight="1" x14ac:dyDescent="0.35">
      <c r="B46" s="1001">
        <v>1</v>
      </c>
      <c r="C46" s="845" t="str">
        <f>IF(K37="","0.00",(VLOOKUP(K37,BE66:BF68,2,FALSE)))</f>
        <v>0.00</v>
      </c>
      <c r="D46" s="845">
        <f>AS107</f>
        <v>0</v>
      </c>
      <c r="E46" s="845">
        <f>AR116</f>
        <v>0</v>
      </c>
      <c r="F46" s="844">
        <f>AS116</f>
        <v>0</v>
      </c>
      <c r="G46" s="846" t="str">
        <f>IF(C29="","",(VLOOKUP(C29,BE59:BF61,2,FALSE)*K20))</f>
        <v/>
      </c>
      <c r="H46" s="845" t="str">
        <f>IF(E20="","",IF(E23="","-",IF(K20="","Quantity Needed",210-AV12)))</f>
        <v/>
      </c>
      <c r="I46" s="845"/>
      <c r="J46" s="845" t="str">
        <f>IF(E20="","",IF(K20="","Quantity Needed",IF(E23="","-",IF(AW12=0,0,-AW12))))</f>
        <v/>
      </c>
      <c r="K46" s="845" t="str">
        <f>IF(E20="","",IF(K20="","Quantity Needed",AX90))</f>
        <v/>
      </c>
      <c r="L46" s="844" t="str">
        <f>IF(E20="","",IF(K20="","Quantity Needed",AY90))</f>
        <v/>
      </c>
      <c r="M46" s="748"/>
      <c r="P46" s="862"/>
      <c r="Q46" s="862"/>
      <c r="R46" s="862"/>
      <c r="S46" s="862"/>
      <c r="T46" s="862"/>
      <c r="U46" s="1060"/>
      <c r="Z46" s="738"/>
      <c r="AF46" s="994"/>
      <c r="AQ46" s="807"/>
      <c r="AR46" s="807"/>
    </row>
    <row r="47" spans="2:58" s="741" customFormat="1" ht="24" customHeight="1" x14ac:dyDescent="0.3">
      <c r="B47" s="1001"/>
      <c r="M47" s="748"/>
      <c r="P47" s="862"/>
      <c r="Q47" s="862"/>
      <c r="R47" s="862"/>
      <c r="S47" s="862"/>
      <c r="T47" s="862"/>
      <c r="U47" s="862"/>
      <c r="AF47" s="994"/>
      <c r="AQ47" s="807"/>
      <c r="AR47" s="807"/>
      <c r="BE47" s="808" t="s">
        <v>216</v>
      </c>
    </row>
    <row r="48" spans="2:58" s="741" customFormat="1" ht="17.25" customHeight="1" x14ac:dyDescent="0.3">
      <c r="B48" s="1001"/>
      <c r="C48" s="1061" t="s">
        <v>79</v>
      </c>
      <c r="D48" s="1062"/>
      <c r="E48" s="1062"/>
      <c r="F48" s="1062"/>
      <c r="G48" s="1063"/>
      <c r="H48" s="1062"/>
      <c r="I48" s="1062"/>
      <c r="J48" s="1062"/>
      <c r="K48" s="738"/>
      <c r="M48" s="748"/>
      <c r="P48" s="862"/>
      <c r="Q48" s="862"/>
      <c r="R48" s="862"/>
      <c r="S48" s="862"/>
      <c r="T48" s="862"/>
      <c r="U48" s="862"/>
      <c r="AF48" s="994"/>
      <c r="AQ48" s="765"/>
      <c r="AR48" s="1038"/>
      <c r="BE48" s="808" t="s">
        <v>217</v>
      </c>
    </row>
    <row r="49" spans="1:60" s="741" customFormat="1" ht="21.75" customHeight="1" x14ac:dyDescent="0.3">
      <c r="B49" s="1001"/>
      <c r="C49" s="1061" t="s">
        <v>347</v>
      </c>
      <c r="M49" s="748"/>
      <c r="P49" s="862"/>
      <c r="Q49" s="862"/>
      <c r="R49" s="862"/>
      <c r="S49" s="862"/>
      <c r="T49" s="862"/>
      <c r="U49" s="862"/>
      <c r="AA49" s="927"/>
      <c r="AB49" s="928"/>
      <c r="AF49" s="994"/>
      <c r="AQ49" s="765"/>
      <c r="AR49" s="1038"/>
      <c r="BE49" s="808"/>
    </row>
    <row r="50" spans="1:60" s="741" customFormat="1" ht="24.75" customHeight="1" x14ac:dyDescent="0.3">
      <c r="B50" s="1001"/>
      <c r="C50" s="1061" t="s">
        <v>348</v>
      </c>
      <c r="M50" s="748"/>
      <c r="P50" s="862"/>
      <c r="Q50" s="862"/>
      <c r="R50" s="862"/>
      <c r="S50" s="862"/>
      <c r="T50" s="862"/>
      <c r="U50" s="862"/>
      <c r="AF50" s="994"/>
      <c r="AQ50" s="765"/>
      <c r="AR50" s="1038"/>
    </row>
    <row r="51" spans="1:60" s="741" customFormat="1" ht="20.25" customHeight="1" thickBot="1" x14ac:dyDescent="0.35">
      <c r="B51" s="1001"/>
      <c r="C51" s="1061" t="s">
        <v>358</v>
      </c>
      <c r="M51" s="748"/>
      <c r="P51" s="862"/>
      <c r="Q51" s="862"/>
      <c r="R51" s="862"/>
      <c r="S51" s="862"/>
      <c r="T51" s="862"/>
      <c r="U51" s="862"/>
      <c r="AF51" s="994"/>
      <c r="AQ51" s="765"/>
      <c r="AR51" s="1038"/>
    </row>
    <row r="52" spans="1:60" s="741" customFormat="1" ht="20.25" customHeight="1" thickBot="1" x14ac:dyDescent="0.35">
      <c r="B52" s="1064"/>
      <c r="C52" s="859"/>
      <c r="D52" s="859"/>
      <c r="E52" s="859"/>
      <c r="F52" s="859"/>
      <c r="G52" s="859"/>
      <c r="H52" s="859"/>
      <c r="I52" s="859"/>
      <c r="J52" s="859"/>
      <c r="K52" s="859"/>
      <c r="L52" s="859"/>
      <c r="M52" s="861"/>
      <c r="P52" s="862"/>
      <c r="Q52" s="862"/>
      <c r="R52" s="862"/>
      <c r="S52" s="862"/>
      <c r="T52" s="862"/>
      <c r="U52" s="862"/>
      <c r="AF52" s="994"/>
      <c r="AQ52" s="1065" t="s">
        <v>144</v>
      </c>
      <c r="AR52" s="876" t="s">
        <v>56</v>
      </c>
      <c r="AS52" s="1066" t="s">
        <v>145</v>
      </c>
      <c r="AT52" s="880" t="s">
        <v>11</v>
      </c>
      <c r="BE52" s="819"/>
      <c r="BF52" s="1143"/>
      <c r="BG52" s="1144"/>
      <c r="BH52" s="1144"/>
    </row>
    <row r="53" spans="1:60" ht="20.25" customHeight="1" thickTop="1" thickBot="1" x14ac:dyDescent="0.4">
      <c r="B53" s="467"/>
      <c r="C53" s="405"/>
      <c r="D53" s="405"/>
      <c r="E53" s="405"/>
      <c r="F53" s="405"/>
      <c r="G53" s="405"/>
      <c r="H53" s="405"/>
      <c r="I53" s="405"/>
      <c r="J53" s="405"/>
      <c r="K53" s="405"/>
      <c r="L53" s="405"/>
      <c r="M53" s="468"/>
      <c r="AQ53" s="424" t="str">
        <f>H46</f>
        <v/>
      </c>
      <c r="AR53" s="469">
        <f>AX90</f>
        <v>0</v>
      </c>
      <c r="AS53" s="470" t="e">
        <f>IF(#REF!="","",IF(Z18="","Quantity Needed",IF(AQ17="","-",IF(AS17=0,0,-AS17))))</f>
        <v>#REF!</v>
      </c>
      <c r="AT53" s="471">
        <f>AY90</f>
        <v>0</v>
      </c>
      <c r="BE53" s="472" t="s">
        <v>271</v>
      </c>
      <c r="BF53" s="473" t="s">
        <v>273</v>
      </c>
      <c r="BG53" s="473" t="s">
        <v>273</v>
      </c>
      <c r="BH53" s="473" t="s">
        <v>276</v>
      </c>
    </row>
    <row r="54" spans="1:60" s="427" customFormat="1" ht="20.25" hidden="1" customHeight="1" thickBot="1" x14ac:dyDescent="0.35">
      <c r="A54" s="403"/>
      <c r="B54" s="474"/>
      <c r="C54" s="407"/>
      <c r="D54" s="407"/>
      <c r="E54" s="407"/>
      <c r="F54" s="407"/>
      <c r="G54" s="407"/>
      <c r="H54" s="407"/>
      <c r="I54" s="407"/>
      <c r="J54" s="407"/>
      <c r="K54" s="407"/>
      <c r="L54" s="407"/>
      <c r="M54" s="407"/>
      <c r="Y54" s="403"/>
      <c r="Z54" s="403"/>
      <c r="AA54" s="403"/>
      <c r="AB54" s="403"/>
      <c r="AC54" s="403"/>
      <c r="AD54" s="403"/>
      <c r="AE54" s="403"/>
      <c r="AQ54" s="403"/>
      <c r="AR54" s="403"/>
      <c r="AS54" s="403"/>
      <c r="AT54" s="403"/>
      <c r="AU54" s="403"/>
      <c r="AV54" s="403"/>
      <c r="BE54" s="475"/>
      <c r="BF54" s="476" t="s">
        <v>272</v>
      </c>
      <c r="BG54" s="477" t="s">
        <v>274</v>
      </c>
      <c r="BH54" s="477" t="s">
        <v>275</v>
      </c>
    </row>
    <row r="55" spans="1:60" ht="20.25" hidden="1" customHeight="1" thickTop="1" thickBot="1" x14ac:dyDescent="0.35">
      <c r="B55" s="478"/>
      <c r="C55" s="479"/>
      <c r="D55" s="479"/>
      <c r="E55" s="479"/>
      <c r="F55" s="479"/>
      <c r="G55" s="479"/>
      <c r="H55" s="479"/>
      <c r="I55" s="479"/>
      <c r="J55" s="479"/>
      <c r="K55" s="479"/>
      <c r="L55" s="479"/>
      <c r="M55" s="480"/>
      <c r="AQ55" s="427"/>
      <c r="AR55" s="427"/>
      <c r="AS55" s="427"/>
      <c r="AT55" s="427"/>
      <c r="AU55" s="427"/>
      <c r="AV55" s="427"/>
      <c r="BE55" s="481" t="s">
        <v>277</v>
      </c>
      <c r="BF55" s="482">
        <v>9.9600000000000009</v>
      </c>
      <c r="BG55" s="482">
        <v>11.95</v>
      </c>
      <c r="BH55" s="482">
        <v>12.92</v>
      </c>
    </row>
    <row r="56" spans="1:60" ht="20.25" hidden="1" customHeight="1" x14ac:dyDescent="0.3">
      <c r="B56" s="483"/>
      <c r="C56" s="1259" t="s">
        <v>359</v>
      </c>
      <c r="D56" s="1260"/>
      <c r="E56" s="1260"/>
      <c r="F56" s="1260"/>
      <c r="G56" s="1260"/>
      <c r="H56" s="1260"/>
      <c r="I56" s="1260"/>
      <c r="J56" s="1260"/>
      <c r="K56" s="1260"/>
      <c r="L56" s="1261"/>
      <c r="M56" s="484"/>
      <c r="AP56" s="456" t="s">
        <v>306</v>
      </c>
      <c r="AQ56" s="456" t="s">
        <v>307</v>
      </c>
      <c r="AR56" s="456" t="s">
        <v>163</v>
      </c>
      <c r="AS56" s="456" t="s">
        <v>164</v>
      </c>
      <c r="AT56" s="404"/>
      <c r="AU56" s="404"/>
      <c r="AV56" s="404"/>
    </row>
    <row r="57" spans="1:60" ht="20.25" hidden="1" customHeight="1" x14ac:dyDescent="0.3">
      <c r="B57" s="483"/>
      <c r="C57" s="485" t="s">
        <v>360</v>
      </c>
      <c r="D57" s="485" t="s">
        <v>137</v>
      </c>
      <c r="E57" s="485" t="s">
        <v>133</v>
      </c>
      <c r="F57" s="486" t="s">
        <v>165</v>
      </c>
      <c r="G57" s="486" t="s">
        <v>166</v>
      </c>
      <c r="H57" s="1250" t="s">
        <v>249</v>
      </c>
      <c r="I57" s="1251"/>
      <c r="J57" s="1252"/>
      <c r="K57" s="485" t="s">
        <v>198</v>
      </c>
      <c r="L57" s="485" t="s">
        <v>215</v>
      </c>
      <c r="M57" s="484"/>
      <c r="AH57" s="487"/>
      <c r="AP57" s="456">
        <f>IF(J20&lt;11,J20,10)</f>
        <v>0</v>
      </c>
      <c r="AQ57" s="456">
        <f>IF(K20&lt;11,K20,10)</f>
        <v>0</v>
      </c>
      <c r="AR57" s="456">
        <f>K20-AQ57</f>
        <v>0</v>
      </c>
      <c r="AS57" s="456">
        <f>(AQ57*$BF$15)+(AR57*$BF$16)</f>
        <v>0</v>
      </c>
      <c r="AT57" s="404"/>
      <c r="AU57" s="404" t="s">
        <v>195</v>
      </c>
      <c r="AV57" s="404" t="s">
        <v>196</v>
      </c>
    </row>
    <row r="58" spans="1:60" ht="20.25" hidden="1" customHeight="1" thickBot="1" x14ac:dyDescent="0.35">
      <c r="B58" s="483">
        <v>1</v>
      </c>
      <c r="C58" s="488">
        <f>C20</f>
        <v>0</v>
      </c>
      <c r="D58" s="488">
        <f>E20</f>
        <v>0</v>
      </c>
      <c r="E58" s="489"/>
      <c r="F58" s="490"/>
      <c r="G58" s="491"/>
      <c r="H58" s="492"/>
      <c r="I58" s="493"/>
      <c r="J58" s="493"/>
      <c r="K58" s="489"/>
      <c r="L58" s="489"/>
      <c r="M58" s="484"/>
      <c r="AH58" s="487"/>
      <c r="AQ58" s="404"/>
      <c r="AR58" s="404"/>
      <c r="AS58" s="404"/>
      <c r="AT58" s="494"/>
      <c r="AU58" s="494">
        <f>IF(OR(F29=BE22,F29=""),1,2)</f>
        <v>1</v>
      </c>
      <c r="AV58" s="494">
        <f>IF(OR(G29=BE25,G29=""),1,2)</f>
        <v>1</v>
      </c>
    </row>
    <row r="59" spans="1:60" ht="20.25" hidden="1" customHeight="1" thickBot="1" x14ac:dyDescent="0.35">
      <c r="B59" s="483"/>
      <c r="C59" s="495"/>
      <c r="D59" s="495"/>
      <c r="E59" s="489"/>
      <c r="F59" s="495"/>
      <c r="G59" s="496"/>
      <c r="H59" s="497"/>
      <c r="I59" s="498"/>
      <c r="J59" s="498"/>
      <c r="K59" s="495"/>
      <c r="L59" s="495"/>
      <c r="M59" s="484"/>
      <c r="AH59" s="487"/>
      <c r="BE59" s="476" t="s">
        <v>272</v>
      </c>
      <c r="BF59" s="499">
        <v>9.9600000000000009</v>
      </c>
    </row>
    <row r="60" spans="1:60" ht="20.25" hidden="1" customHeight="1" thickBot="1" x14ac:dyDescent="0.35">
      <c r="B60" s="483"/>
      <c r="C60" s="495"/>
      <c r="D60" s="495"/>
      <c r="E60" s="489"/>
      <c r="F60" s="495"/>
      <c r="G60" s="496"/>
      <c r="H60" s="497"/>
      <c r="I60" s="498"/>
      <c r="J60" s="498"/>
      <c r="K60" s="495"/>
      <c r="L60" s="495"/>
      <c r="M60" s="484"/>
      <c r="AQ60" s="444" t="s">
        <v>90</v>
      </c>
      <c r="AR60" s="445"/>
      <c r="BE60" s="477" t="s">
        <v>274</v>
      </c>
      <c r="BF60" s="499">
        <v>11.95</v>
      </c>
    </row>
    <row r="61" spans="1:60" ht="20.25" hidden="1" customHeight="1" x14ac:dyDescent="0.3">
      <c r="B61" s="483"/>
      <c r="C61" s="495"/>
      <c r="D61" s="495"/>
      <c r="E61" s="489"/>
      <c r="F61" s="495"/>
      <c r="G61" s="496"/>
      <c r="H61" s="497"/>
      <c r="I61" s="498"/>
      <c r="J61" s="498"/>
      <c r="K61" s="495"/>
      <c r="L61" s="495"/>
      <c r="M61" s="484"/>
      <c r="AQ61" s="255">
        <f>IF(H29="",1,2)</f>
        <v>1</v>
      </c>
      <c r="AR61" s="500" t="e">
        <f>IF(OR(#REF!=BE10,#REF!="",#REF!=BE11),1,2)</f>
        <v>#REF!</v>
      </c>
      <c r="BE61" s="477" t="s">
        <v>275</v>
      </c>
      <c r="BF61" s="499">
        <v>12.92</v>
      </c>
    </row>
    <row r="62" spans="1:60" ht="20.25" hidden="1" customHeight="1" x14ac:dyDescent="0.3">
      <c r="B62" s="483"/>
      <c r="C62" s="495"/>
      <c r="D62" s="495"/>
      <c r="E62" s="489"/>
      <c r="F62" s="495"/>
      <c r="G62" s="496"/>
      <c r="H62" s="497"/>
      <c r="I62" s="498"/>
      <c r="J62" s="498"/>
      <c r="K62" s="495"/>
      <c r="L62" s="495"/>
      <c r="M62" s="484"/>
      <c r="BE62" s="501" t="s">
        <v>129</v>
      </c>
      <c r="BF62" s="499">
        <v>1.9830000000000001</v>
      </c>
    </row>
    <row r="63" spans="1:60" ht="20.25" hidden="1" customHeight="1" x14ac:dyDescent="0.3">
      <c r="B63" s="483"/>
      <c r="C63" s="495"/>
      <c r="D63" s="495"/>
      <c r="E63" s="489"/>
      <c r="F63" s="495"/>
      <c r="G63" s="496"/>
      <c r="H63" s="497"/>
      <c r="I63" s="498"/>
      <c r="J63" s="498"/>
      <c r="K63" s="495"/>
      <c r="L63" s="495"/>
      <c r="M63" s="484"/>
      <c r="AQ63" s="502" t="s">
        <v>222</v>
      </c>
      <c r="AR63" s="503"/>
      <c r="AS63" s="503"/>
      <c r="AT63" s="503"/>
      <c r="AU63" s="503"/>
      <c r="AV63" s="503"/>
      <c r="AW63" s="503"/>
      <c r="AX63" s="503"/>
      <c r="AY63" s="503"/>
      <c r="AZ63" s="504"/>
      <c r="BE63" s="501" t="s">
        <v>270</v>
      </c>
      <c r="BF63" s="499">
        <v>0.80800000000000005</v>
      </c>
    </row>
    <row r="64" spans="1:60" ht="20.25" hidden="1" customHeight="1" x14ac:dyDescent="0.3">
      <c r="B64" s="483"/>
      <c r="C64" s="495"/>
      <c r="D64" s="495"/>
      <c r="E64" s="489"/>
      <c r="F64" s="495"/>
      <c r="G64" s="496"/>
      <c r="H64" s="497"/>
      <c r="I64" s="498"/>
      <c r="J64" s="498"/>
      <c r="K64" s="495"/>
      <c r="L64" s="495"/>
      <c r="M64" s="484"/>
      <c r="AQ64" s="505"/>
      <c r="AR64" s="506" t="s">
        <v>223</v>
      </c>
      <c r="AS64" s="507"/>
      <c r="AT64" s="508"/>
      <c r="AU64" s="509" t="s">
        <v>224</v>
      </c>
      <c r="AV64" s="510"/>
      <c r="AW64" s="511"/>
      <c r="AX64" s="509" t="s">
        <v>224</v>
      </c>
      <c r="AY64" s="510"/>
      <c r="AZ64" s="511"/>
      <c r="BE64" s="501" t="s">
        <v>286</v>
      </c>
      <c r="BF64" s="512">
        <v>0</v>
      </c>
    </row>
    <row r="65" spans="2:58" ht="20.25" hidden="1" customHeight="1" x14ac:dyDescent="0.3">
      <c r="B65" s="483"/>
      <c r="C65" s="495"/>
      <c r="D65" s="495"/>
      <c r="E65" s="489"/>
      <c r="F65" s="495"/>
      <c r="G65" s="496"/>
      <c r="H65" s="497"/>
      <c r="I65" s="498"/>
      <c r="J65" s="498"/>
      <c r="K65" s="495"/>
      <c r="L65" s="495"/>
      <c r="M65" s="484"/>
      <c r="AQ65" s="505"/>
      <c r="AR65" s="513" t="s">
        <v>216</v>
      </c>
      <c r="AS65" s="513" t="s">
        <v>217</v>
      </c>
      <c r="AT65" s="513" t="s">
        <v>218</v>
      </c>
      <c r="AU65" s="513" t="s">
        <v>216</v>
      </c>
      <c r="AV65" s="513" t="s">
        <v>217</v>
      </c>
      <c r="AW65" s="513" t="s">
        <v>218</v>
      </c>
      <c r="AX65" s="513" t="s">
        <v>216</v>
      </c>
      <c r="AY65" s="513" t="s">
        <v>217</v>
      </c>
      <c r="AZ65" s="513" t="s">
        <v>218</v>
      </c>
    </row>
    <row r="66" spans="2:58" ht="20.25" hidden="1" customHeight="1" x14ac:dyDescent="0.3">
      <c r="B66" s="483"/>
      <c r="C66" s="495"/>
      <c r="D66" s="495"/>
      <c r="E66" s="489"/>
      <c r="F66" s="495"/>
      <c r="G66" s="496"/>
      <c r="H66" s="497"/>
      <c r="I66" s="498"/>
      <c r="J66" s="498"/>
      <c r="K66" s="495"/>
      <c r="L66" s="495"/>
      <c r="M66" s="484"/>
      <c r="AQ66" s="404">
        <v>1</v>
      </c>
      <c r="AR66" s="456" t="str">
        <f>IF(L58=BE47,AQ66,"")</f>
        <v/>
      </c>
      <c r="AS66" s="456" t="str">
        <f>IF(L58=BE48,AQ66,"")</f>
        <v/>
      </c>
      <c r="AT66" s="456">
        <f>IF(L58=BE49,AQ66,"")</f>
        <v>1</v>
      </c>
      <c r="AU66" s="456" t="e">
        <f>INDEX($AR$66:$AR$66,SMALL(IF(LEN(TRIM($AR$66:$AR$66)),ROW($AR$66:$AR$66)-MIN(ROW($AR$66:$AR$66))+1,""),ROW(A1)))</f>
        <v>#VALUE!</v>
      </c>
      <c r="AV66" s="456" t="e">
        <f>INDEX($AS$66,SMALL(IF(LEN(TRIM($AS$66)),ROW($AS$66)-MIN(ROW($AS$66))+1,""),ROW(A1)))</f>
        <v>#VALUE!</v>
      </c>
      <c r="AW66" s="456">
        <f t="array" ref="AW66">INDEX($AT$66,SMALL(IF(LEN(TRIM($AT$66)),ROW($AT$66)-MIN(ROW($AT$66))+1,""),ROW(A1)))</f>
        <v>1</v>
      </c>
      <c r="AX66" s="456" t="str">
        <f>IFERROR(AU66,"")</f>
        <v/>
      </c>
      <c r="AY66" s="456" t="str">
        <f>IFERROR(AV66,"")</f>
        <v/>
      </c>
      <c r="AZ66" s="456">
        <f>IFERROR(AW66,"")</f>
        <v>1</v>
      </c>
      <c r="BE66" s="514" t="s">
        <v>312</v>
      </c>
      <c r="BF66" s="515">
        <v>12</v>
      </c>
    </row>
    <row r="67" spans="2:58" ht="20.25" hidden="1" customHeight="1" x14ac:dyDescent="0.3">
      <c r="B67" s="483"/>
      <c r="C67" s="495"/>
      <c r="D67" s="495"/>
      <c r="E67" s="489"/>
      <c r="F67" s="495"/>
      <c r="G67" s="496"/>
      <c r="H67" s="497"/>
      <c r="I67" s="498"/>
      <c r="J67" s="498"/>
      <c r="K67" s="495"/>
      <c r="L67" s="495"/>
      <c r="M67" s="484"/>
      <c r="BE67" s="514" t="s">
        <v>313</v>
      </c>
      <c r="BF67" s="515">
        <v>12</v>
      </c>
    </row>
    <row r="68" spans="2:58" ht="20.25" hidden="1" customHeight="1" x14ac:dyDescent="0.3">
      <c r="B68" s="483"/>
      <c r="C68" s="495"/>
      <c r="D68" s="495"/>
      <c r="E68" s="489"/>
      <c r="F68" s="495"/>
      <c r="G68" s="496"/>
      <c r="H68" s="497"/>
      <c r="I68" s="498"/>
      <c r="J68" s="498"/>
      <c r="K68" s="495"/>
      <c r="L68" s="495"/>
      <c r="M68" s="484"/>
      <c r="BE68" s="514" t="s">
        <v>314</v>
      </c>
      <c r="BF68" s="515">
        <v>12</v>
      </c>
    </row>
    <row r="69" spans="2:58" ht="20.25" hidden="1" customHeight="1" x14ac:dyDescent="0.3">
      <c r="B69" s="483"/>
      <c r="C69" s="495"/>
      <c r="D69" s="495"/>
      <c r="E69" s="489"/>
      <c r="F69" s="495"/>
      <c r="G69" s="496"/>
      <c r="H69" s="497"/>
      <c r="I69" s="498"/>
      <c r="J69" s="498"/>
      <c r="K69" s="495"/>
      <c r="L69" s="495"/>
      <c r="M69" s="484"/>
      <c r="AQ69" s="502" t="s">
        <v>241</v>
      </c>
      <c r="AR69" s="503"/>
      <c r="AS69" s="503"/>
      <c r="AT69" s="503"/>
      <c r="AU69" s="503"/>
      <c r="AV69" s="503"/>
      <c r="AW69" s="503"/>
      <c r="AX69" s="503"/>
      <c r="AY69" s="503"/>
      <c r="AZ69" s="504"/>
    </row>
    <row r="70" spans="2:58" ht="20.25" hidden="1" customHeight="1" x14ac:dyDescent="0.3">
      <c r="B70" s="483"/>
      <c r="C70" s="495"/>
      <c r="D70" s="495"/>
      <c r="E70" s="489"/>
      <c r="F70" s="495"/>
      <c r="G70" s="496"/>
      <c r="H70" s="497"/>
      <c r="I70" s="498"/>
      <c r="J70" s="498"/>
      <c r="K70" s="495"/>
      <c r="L70" s="495"/>
      <c r="M70" s="484"/>
      <c r="BE70" s="514" t="s">
        <v>317</v>
      </c>
      <c r="BF70" s="515">
        <v>5</v>
      </c>
    </row>
    <row r="71" spans="2:58" ht="20.25" hidden="1" customHeight="1" x14ac:dyDescent="0.3">
      <c r="B71" s="483"/>
      <c r="C71" s="495"/>
      <c r="D71" s="495"/>
      <c r="E71" s="489"/>
      <c r="F71" s="495"/>
      <c r="G71" s="496"/>
      <c r="H71" s="497"/>
      <c r="I71" s="498"/>
      <c r="J71" s="498"/>
      <c r="K71" s="495"/>
      <c r="L71" s="495"/>
      <c r="M71" s="484"/>
      <c r="AQ71" s="516" t="s">
        <v>126</v>
      </c>
      <c r="AR71" s="517"/>
      <c r="AS71" s="517"/>
      <c r="AT71" s="517"/>
      <c r="AV71" s="518" t="s">
        <v>40</v>
      </c>
      <c r="AW71" s="519"/>
      <c r="BE71" s="514" t="s">
        <v>318</v>
      </c>
      <c r="BF71" s="515">
        <v>5</v>
      </c>
    </row>
    <row r="72" spans="2:58" ht="20.25" hidden="1" customHeight="1" x14ac:dyDescent="0.3">
      <c r="B72" s="483"/>
      <c r="C72" s="495"/>
      <c r="D72" s="495"/>
      <c r="E72" s="489"/>
      <c r="F72" s="495"/>
      <c r="G72" s="496"/>
      <c r="H72" s="497"/>
      <c r="I72" s="498"/>
      <c r="J72" s="498"/>
      <c r="K72" s="495"/>
      <c r="L72" s="495"/>
      <c r="M72" s="484"/>
      <c r="AQ72" s="420" t="s">
        <v>7</v>
      </c>
      <c r="AR72" s="420" t="s">
        <v>311</v>
      </c>
      <c r="AS72" s="466" t="s">
        <v>129</v>
      </c>
      <c r="AT72" s="466" t="s">
        <v>42</v>
      </c>
      <c r="AU72" s="520" t="s">
        <v>145</v>
      </c>
      <c r="AV72" s="466" t="s">
        <v>11</v>
      </c>
      <c r="BE72" s="514" t="s">
        <v>319</v>
      </c>
      <c r="BF72" s="515">
        <v>5</v>
      </c>
    </row>
    <row r="73" spans="2:58" ht="20.25" hidden="1" customHeight="1" x14ac:dyDescent="0.35">
      <c r="B73" s="483"/>
      <c r="C73" s="495"/>
      <c r="D73" s="495"/>
      <c r="E73" s="489"/>
      <c r="F73" s="495"/>
      <c r="G73" s="496"/>
      <c r="H73" s="497"/>
      <c r="I73" s="498"/>
      <c r="J73" s="498"/>
      <c r="K73" s="495"/>
      <c r="L73" s="495"/>
      <c r="M73" s="484"/>
      <c r="AQ73" s="424" t="str">
        <f>C46</f>
        <v>0.00</v>
      </c>
      <c r="AR73" s="424" t="str">
        <f>IF(OR(D46=0,D46="",D46="-"),"-",D46/K20)</f>
        <v>-</v>
      </c>
      <c r="AS73" s="521">
        <f>F46</f>
        <v>0</v>
      </c>
      <c r="AT73" s="522" t="str">
        <f>'Order Confirmation'!O58</f>
        <v/>
      </c>
      <c r="AU73" s="424" t="str">
        <f>J46</f>
        <v/>
      </c>
      <c r="AV73" s="471">
        <f>SUM(AQ73:AU73)</f>
        <v>0</v>
      </c>
      <c r="BE73" s="514" t="s">
        <v>320</v>
      </c>
      <c r="BF73" s="515">
        <v>5</v>
      </c>
    </row>
    <row r="74" spans="2:58" ht="20.25" hidden="1" customHeight="1" x14ac:dyDescent="0.3">
      <c r="B74" s="483"/>
      <c r="C74" s="495"/>
      <c r="D74" s="495"/>
      <c r="E74" s="489"/>
      <c r="F74" s="495"/>
      <c r="G74" s="496"/>
      <c r="H74" s="497"/>
      <c r="I74" s="498"/>
      <c r="J74" s="498"/>
      <c r="K74" s="495"/>
      <c r="L74" s="495"/>
      <c r="M74" s="484"/>
    </row>
    <row r="75" spans="2:58" ht="20.25" hidden="1" customHeight="1" x14ac:dyDescent="0.3">
      <c r="B75" s="483"/>
      <c r="C75" s="495"/>
      <c r="D75" s="495"/>
      <c r="E75" s="489"/>
      <c r="F75" s="495"/>
      <c r="G75" s="496"/>
      <c r="H75" s="497"/>
      <c r="I75" s="498"/>
      <c r="J75" s="498"/>
      <c r="K75" s="495"/>
      <c r="L75" s="495"/>
      <c r="M75" s="484"/>
      <c r="AQ75" s="420" t="s">
        <v>130</v>
      </c>
      <c r="AR75" s="420" t="s">
        <v>144</v>
      </c>
      <c r="AU75" s="420" t="s">
        <v>56</v>
      </c>
    </row>
    <row r="76" spans="2:58" ht="20.25" hidden="1" customHeight="1" x14ac:dyDescent="0.35">
      <c r="B76" s="483"/>
      <c r="C76" s="495"/>
      <c r="D76" s="495"/>
      <c r="E76" s="489"/>
      <c r="F76" s="495"/>
      <c r="G76" s="496"/>
      <c r="H76" s="497"/>
      <c r="I76" s="498"/>
      <c r="J76" s="498"/>
      <c r="K76" s="495"/>
      <c r="L76" s="495"/>
      <c r="M76" s="484"/>
      <c r="AQ76" s="424">
        <f>E46</f>
        <v>0</v>
      </c>
      <c r="AR76" s="424" t="str">
        <f>H46</f>
        <v/>
      </c>
      <c r="AU76" s="523"/>
    </row>
    <row r="77" spans="2:58" ht="20.25" hidden="1" customHeight="1" x14ac:dyDescent="0.3">
      <c r="B77" s="483"/>
      <c r="C77" s="495"/>
      <c r="D77" s="495"/>
      <c r="E77" s="489"/>
      <c r="F77" s="495"/>
      <c r="G77" s="496"/>
      <c r="H77" s="497"/>
      <c r="I77" s="498"/>
      <c r="J77" s="498"/>
      <c r="K77" s="495"/>
      <c r="L77" s="495"/>
      <c r="M77" s="484"/>
    </row>
    <row r="78" spans="2:58" ht="20.25" hidden="1" customHeight="1" x14ac:dyDescent="0.3">
      <c r="B78" s="483"/>
      <c r="C78" s="495"/>
      <c r="D78" s="495"/>
      <c r="E78" s="489"/>
      <c r="F78" s="495"/>
      <c r="G78" s="496"/>
      <c r="H78" s="497"/>
      <c r="I78" s="498"/>
      <c r="J78" s="498"/>
      <c r="K78" s="495"/>
      <c r="L78" s="495"/>
      <c r="M78" s="484"/>
    </row>
    <row r="79" spans="2:58" ht="20.25" hidden="1" customHeight="1" x14ac:dyDescent="0.3">
      <c r="B79" s="483"/>
      <c r="C79" s="495"/>
      <c r="D79" s="495"/>
      <c r="E79" s="489"/>
      <c r="F79" s="495"/>
      <c r="G79" s="496"/>
      <c r="H79" s="497"/>
      <c r="I79" s="498"/>
      <c r="J79" s="498"/>
      <c r="K79" s="495"/>
      <c r="L79" s="495"/>
      <c r="M79" s="484"/>
      <c r="AQ79" s="404"/>
      <c r="AR79" s="461"/>
      <c r="AS79" s="461"/>
      <c r="AT79" s="407"/>
      <c r="AU79" s="407"/>
      <c r="AV79" s="524"/>
      <c r="AW79" s="407"/>
      <c r="AX79" s="407"/>
      <c r="AY79" s="525"/>
      <c r="AZ79" s="525"/>
    </row>
    <row r="80" spans="2:58" ht="20.25" hidden="1" customHeight="1" x14ac:dyDescent="0.3">
      <c r="B80" s="483"/>
      <c r="C80" s="495"/>
      <c r="D80" s="495"/>
      <c r="E80" s="489"/>
      <c r="F80" s="495"/>
      <c r="G80" s="496"/>
      <c r="H80" s="497"/>
      <c r="I80" s="498"/>
      <c r="J80" s="498"/>
      <c r="K80" s="495"/>
      <c r="L80" s="495"/>
      <c r="M80" s="484"/>
      <c r="AQ80" s="404"/>
      <c r="AR80" s="461"/>
      <c r="AS80" s="461"/>
      <c r="AT80" s="407"/>
      <c r="AU80" s="407"/>
      <c r="AV80" s="462"/>
      <c r="AW80" s="407"/>
      <c r="AX80" s="407"/>
      <c r="AY80" s="426"/>
      <c r="AZ80" s="426"/>
    </row>
    <row r="81" spans="2:55" hidden="1" x14ac:dyDescent="0.3">
      <c r="B81" s="483"/>
      <c r="C81" s="495"/>
      <c r="D81" s="495"/>
      <c r="E81" s="489"/>
      <c r="F81" s="495"/>
      <c r="G81" s="496"/>
      <c r="H81" s="497"/>
      <c r="I81" s="498"/>
      <c r="J81" s="498"/>
      <c r="K81" s="495"/>
      <c r="L81" s="495"/>
      <c r="M81" s="484"/>
      <c r="AQ81" s="404"/>
      <c r="AR81" s="526"/>
      <c r="AS81" s="462"/>
      <c r="AT81" s="462"/>
      <c r="AU81" s="462"/>
      <c r="AV81" s="462"/>
      <c r="AW81" s="527"/>
      <c r="AX81" s="426"/>
      <c r="AY81" s="426"/>
      <c r="AZ81" s="426"/>
    </row>
    <row r="82" spans="2:55" ht="18" hidden="1" customHeight="1" x14ac:dyDescent="0.3">
      <c r="B82" s="483"/>
      <c r="C82" s="495"/>
      <c r="D82" s="495"/>
      <c r="E82" s="489"/>
      <c r="F82" s="495"/>
      <c r="G82" s="496"/>
      <c r="H82" s="497"/>
      <c r="I82" s="498"/>
      <c r="J82" s="498"/>
      <c r="K82" s="495"/>
      <c r="L82" s="495"/>
      <c r="M82" s="484"/>
      <c r="AQ82" s="404"/>
      <c r="AR82" s="528"/>
      <c r="AS82" s="528"/>
      <c r="AT82" s="487"/>
    </row>
    <row r="83" spans="2:55" hidden="1" x14ac:dyDescent="0.3">
      <c r="B83" s="483"/>
      <c r="C83" s="495"/>
      <c r="D83" s="495"/>
      <c r="E83" s="489"/>
      <c r="F83" s="495"/>
      <c r="G83" s="496"/>
      <c r="H83" s="497"/>
      <c r="I83" s="498"/>
      <c r="J83" s="498"/>
      <c r="K83" s="495"/>
      <c r="L83" s="495"/>
      <c r="M83" s="484"/>
      <c r="AQ83" s="404"/>
      <c r="AR83" s="418"/>
      <c r="AS83" s="528"/>
      <c r="AT83" s="418"/>
    </row>
    <row r="84" spans="2:55" ht="30" hidden="1" x14ac:dyDescent="0.3">
      <c r="B84" s="483"/>
      <c r="C84" s="495"/>
      <c r="D84" s="495"/>
      <c r="E84" s="489"/>
      <c r="F84" s="495"/>
      <c r="G84" s="496"/>
      <c r="H84" s="497"/>
      <c r="I84" s="498"/>
      <c r="J84" s="498"/>
      <c r="K84" s="495"/>
      <c r="L84" s="495"/>
      <c r="M84" s="484"/>
      <c r="AQ84" s="465" t="s">
        <v>7</v>
      </c>
      <c r="AR84" s="420" t="s">
        <v>8</v>
      </c>
      <c r="AS84" s="420" t="s">
        <v>130</v>
      </c>
      <c r="AT84" s="466" t="s">
        <v>129</v>
      </c>
      <c r="AU84" s="466" t="s">
        <v>42</v>
      </c>
      <c r="AV84" s="420" t="s">
        <v>144</v>
      </c>
      <c r="AW84" s="529" t="s">
        <v>145</v>
      </c>
    </row>
    <row r="85" spans="2:55" ht="17.25" hidden="1" x14ac:dyDescent="0.35">
      <c r="B85" s="483"/>
      <c r="C85" s="495"/>
      <c r="D85" s="495"/>
      <c r="E85" s="489"/>
      <c r="F85" s="495"/>
      <c r="G85" s="496"/>
      <c r="H85" s="497"/>
      <c r="I85" s="498"/>
      <c r="J85" s="498"/>
      <c r="K85" s="495"/>
      <c r="L85" s="495"/>
      <c r="M85" s="484"/>
      <c r="AQ85" s="530" t="str">
        <f>C46</f>
        <v>0.00</v>
      </c>
      <c r="AR85" s="530">
        <f>IF(OR(C29="",C29=BE22),1,2)</f>
        <v>1</v>
      </c>
      <c r="AS85" s="530">
        <f>IF(OR(AU58=2,AV58=2),2,1)</f>
        <v>1</v>
      </c>
      <c r="AT85" s="530">
        <f>IF(G29=BE25,1,IF(G29=BE26,1,IF(G29="",1,2)))</f>
        <v>1</v>
      </c>
      <c r="AU85" s="530" t="str">
        <f>G46</f>
        <v/>
      </c>
      <c r="AV85" s="530">
        <f>IF(OR(E23="",E23=0),1,2)</f>
        <v>1</v>
      </c>
      <c r="AW85" s="530">
        <f>IF(E23="",1,2)</f>
        <v>1</v>
      </c>
      <c r="BB85" s="463"/>
      <c r="BC85" s="463"/>
    </row>
    <row r="86" spans="2:55" ht="17.25" hidden="1" x14ac:dyDescent="0.35">
      <c r="B86" s="483"/>
      <c r="C86" s="495"/>
      <c r="D86" s="495"/>
      <c r="E86" s="489"/>
      <c r="F86" s="495"/>
      <c r="G86" s="496"/>
      <c r="H86" s="497"/>
      <c r="I86" s="498"/>
      <c r="J86" s="498"/>
      <c r="K86" s="495"/>
      <c r="L86" s="495"/>
      <c r="M86" s="484"/>
      <c r="AU86" s="463"/>
      <c r="AV86" s="463"/>
      <c r="AX86" s="531"/>
    </row>
    <row r="87" spans="2:55" ht="17.25" hidden="1" x14ac:dyDescent="0.35">
      <c r="B87" s="483"/>
      <c r="C87" s="495"/>
      <c r="D87" s="495"/>
      <c r="E87" s="489"/>
      <c r="F87" s="495"/>
      <c r="G87" s="496"/>
      <c r="H87" s="497"/>
      <c r="I87" s="498"/>
      <c r="J87" s="498"/>
      <c r="K87" s="495"/>
      <c r="L87" s="495"/>
      <c r="M87" s="484"/>
      <c r="AU87" s="463"/>
      <c r="AV87" s="463"/>
      <c r="AX87" s="531"/>
    </row>
    <row r="88" spans="2:55" ht="17.25" hidden="1" thickBot="1" x14ac:dyDescent="0.35">
      <c r="B88" s="532"/>
      <c r="C88" s="533"/>
      <c r="D88" s="533"/>
      <c r="E88" s="533"/>
      <c r="F88" s="533"/>
      <c r="G88" s="533"/>
      <c r="H88" s="533"/>
      <c r="I88" s="533"/>
      <c r="J88" s="533"/>
      <c r="K88" s="533"/>
      <c r="L88" s="533"/>
      <c r="M88" s="534"/>
      <c r="AQ88" s="535"/>
    </row>
    <row r="89" spans="2:55" ht="30.75" hidden="1" thickTop="1" x14ac:dyDescent="0.3">
      <c r="M89" s="407"/>
      <c r="AQ89" s="420" t="s">
        <v>144</v>
      </c>
      <c r="AR89" s="420" t="s">
        <v>130</v>
      </c>
      <c r="AS89" s="465" t="s">
        <v>311</v>
      </c>
      <c r="AT89" s="420" t="s">
        <v>8</v>
      </c>
      <c r="AU89" s="466" t="s">
        <v>129</v>
      </c>
      <c r="AV89" s="466" t="s">
        <v>42</v>
      </c>
      <c r="AW89" s="529" t="s">
        <v>145</v>
      </c>
      <c r="AX89" s="465" t="s">
        <v>56</v>
      </c>
      <c r="AY89" s="466" t="s">
        <v>11</v>
      </c>
    </row>
    <row r="90" spans="2:55" hidden="1" x14ac:dyDescent="0.3">
      <c r="M90" s="407"/>
      <c r="AQ90" s="530">
        <f>IF(AV85=1,0,H46)</f>
        <v>0</v>
      </c>
      <c r="AR90" s="530">
        <f>IF(AS85=1,0,E46)</f>
        <v>0</v>
      </c>
      <c r="AS90" s="530" t="str">
        <f>IF(AQ85=1,0,C46)</f>
        <v>0.00</v>
      </c>
      <c r="AT90" s="530">
        <f>IF(AR85=1,0,D46)</f>
        <v>0</v>
      </c>
      <c r="AU90" s="530">
        <f>IF(AT85=1,0,BG27)</f>
        <v>0</v>
      </c>
      <c r="AV90" s="530" t="str">
        <f>IF(AU85=1,0,G46)</f>
        <v/>
      </c>
      <c r="AW90" s="530">
        <f>IF(AW85=1,0,J46)</f>
        <v>0</v>
      </c>
      <c r="AX90" s="536">
        <f>AR90+AQ90+AS57+AS90</f>
        <v>0</v>
      </c>
      <c r="AY90" s="537">
        <f>SUM(AT90:AW90)</f>
        <v>0</v>
      </c>
    </row>
    <row r="91" spans="2:55" hidden="1" x14ac:dyDescent="0.3">
      <c r="M91" s="407"/>
    </row>
    <row r="92" spans="2:55" ht="17.25" hidden="1" x14ac:dyDescent="0.35">
      <c r="M92" s="407"/>
      <c r="AU92" s="463"/>
      <c r="AV92" s="463"/>
      <c r="AX92" s="531"/>
    </row>
    <row r="93" spans="2:55" hidden="1" x14ac:dyDescent="0.3">
      <c r="M93" s="407"/>
    </row>
    <row r="94" spans="2:55" hidden="1" x14ac:dyDescent="0.3">
      <c r="M94" s="407"/>
      <c r="AQ94" s="487"/>
      <c r="AR94" s="528" t="s">
        <v>128</v>
      </c>
      <c r="AS94" s="418"/>
      <c r="AT94" s="528"/>
    </row>
    <row r="95" spans="2:55" hidden="1" x14ac:dyDescent="0.3">
      <c r="M95" s="407"/>
      <c r="AQ95" s="538" t="s">
        <v>127</v>
      </c>
      <c r="AR95" s="535"/>
      <c r="AS95" s="528"/>
      <c r="AT95" s="528"/>
    </row>
    <row r="96" spans="2:55" ht="16.5" hidden="1" customHeight="1" x14ac:dyDescent="0.3">
      <c r="M96" s="407"/>
      <c r="P96" s="403"/>
      <c r="AQ96" s="539">
        <f>IF(OR(F29="",G29=""),0,IF(AND(G29=$BE$25,F29=$BE$22),0,VLOOKUP(G29,$BE$24:$BG$28,3,FALSE)))</f>
        <v>0</v>
      </c>
      <c r="AR96" s="535"/>
      <c r="AS96" s="528"/>
      <c r="AT96" s="528"/>
    </row>
    <row r="97" spans="13:47" ht="5.25" hidden="1" customHeight="1" x14ac:dyDescent="0.3">
      <c r="M97" s="407"/>
      <c r="P97" s="403"/>
    </row>
    <row r="98" spans="13:47" ht="30" hidden="1" customHeight="1" x14ac:dyDescent="0.3">
      <c r="M98" s="407"/>
      <c r="P98" s="403"/>
    </row>
    <row r="99" spans="13:47" hidden="1" x14ac:dyDescent="0.3">
      <c r="M99" s="407"/>
      <c r="P99" s="403"/>
      <c r="AQ99" s="462"/>
      <c r="AR99" s="540"/>
    </row>
    <row r="100" spans="13:47" ht="6.75" hidden="1" customHeight="1" x14ac:dyDescent="0.3">
      <c r="M100" s="407"/>
      <c r="P100" s="403"/>
    </row>
    <row r="101" spans="13:47" ht="15" hidden="1" customHeight="1" x14ac:dyDescent="0.3">
      <c r="P101" s="403"/>
      <c r="AQ101" s="403" t="s">
        <v>321</v>
      </c>
    </row>
    <row r="102" spans="13:47" ht="16.5" hidden="1" customHeight="1" x14ac:dyDescent="0.3">
      <c r="AS102" s="403" t="s">
        <v>211</v>
      </c>
    </row>
    <row r="103" spans="13:47" ht="16.5" hidden="1" customHeight="1" x14ac:dyDescent="0.3">
      <c r="AQ103" s="538" t="s">
        <v>322</v>
      </c>
      <c r="AR103" s="541">
        <v>5</v>
      </c>
      <c r="AS103" s="542" t="str">
        <f>IF(D37="","0.00","£5")</f>
        <v>0.00</v>
      </c>
    </row>
    <row r="104" spans="13:47" ht="16.5" hidden="1" customHeight="1" x14ac:dyDescent="0.3">
      <c r="AQ104" s="538" t="s">
        <v>323</v>
      </c>
      <c r="AR104" s="541">
        <v>5</v>
      </c>
      <c r="AS104" s="542" t="str">
        <f>IF(F37="","0.00","£5")</f>
        <v>0.00</v>
      </c>
    </row>
    <row r="105" spans="13:47" ht="16.5" hidden="1" customHeight="1" x14ac:dyDescent="0.3">
      <c r="N105" s="407"/>
      <c r="AQ105" s="538" t="s">
        <v>324</v>
      </c>
      <c r="AR105" s="541">
        <v>5</v>
      </c>
      <c r="AS105" s="542" t="str">
        <f>IF(C41="","0.00","£5")</f>
        <v>0.00</v>
      </c>
    </row>
    <row r="106" spans="13:47" hidden="1" x14ac:dyDescent="0.3">
      <c r="N106" s="407"/>
      <c r="AQ106" s="538" t="s">
        <v>325</v>
      </c>
      <c r="AR106" s="541">
        <v>5</v>
      </c>
      <c r="AS106" s="542" t="str">
        <f>IF(D41="","0.00","£5")</f>
        <v>0.00</v>
      </c>
    </row>
    <row r="107" spans="13:47" hidden="1" x14ac:dyDescent="0.3">
      <c r="N107" s="407"/>
      <c r="AS107" s="542">
        <f>SUM(AS103+AS104+AS105+AS106)</f>
        <v>0</v>
      </c>
    </row>
    <row r="108" spans="13:47" hidden="1" x14ac:dyDescent="0.3">
      <c r="N108" s="407"/>
    </row>
    <row r="109" spans="13:47" hidden="1" x14ac:dyDescent="0.3">
      <c r="N109" s="407"/>
    </row>
    <row r="110" spans="13:47" hidden="1" x14ac:dyDescent="0.3"/>
    <row r="111" spans="13:47" hidden="1" x14ac:dyDescent="0.3">
      <c r="AQ111" s="538" t="s">
        <v>327</v>
      </c>
      <c r="AR111" s="543" t="s">
        <v>328</v>
      </c>
      <c r="AS111" s="543" t="s">
        <v>329</v>
      </c>
      <c r="AU111" s="737" t="s">
        <v>192</v>
      </c>
    </row>
    <row r="112" spans="13:47" ht="17.25" hidden="1" x14ac:dyDescent="0.35">
      <c r="AQ112" s="544" t="s">
        <v>13</v>
      </c>
      <c r="AR112" s="545" t="str">
        <f>IF($G$29="Permanent Call Barring","£12.00","0.00")</f>
        <v>0.00</v>
      </c>
      <c r="AS112" s="545" t="str">
        <f>IF($G$29="Permanent Call Barring","£1.91","0.00")</f>
        <v>0.00</v>
      </c>
      <c r="AU112" s="736" t="s">
        <v>190</v>
      </c>
    </row>
    <row r="113" spans="20:47" ht="17.25" hidden="1" x14ac:dyDescent="0.35">
      <c r="AQ113" s="544" t="s">
        <v>104</v>
      </c>
      <c r="AR113" s="545" t="str">
        <f>IF($G$29="Pre-Arranged Call Barring","£12.00","0.00")</f>
        <v>0.00</v>
      </c>
      <c r="AS113" s="545" t="str">
        <f>IF($G$29="Pre-Arranged Call Barring","£1.91","0.00")</f>
        <v>0.00</v>
      </c>
      <c r="AU113" s="735" t="s">
        <v>191</v>
      </c>
    </row>
    <row r="114" spans="20:47" ht="17.25" hidden="1" x14ac:dyDescent="0.35">
      <c r="AQ114" s="544" t="s">
        <v>14</v>
      </c>
      <c r="AR114" s="545" t="str">
        <f>IF($G$29="Selective Call Barring","£12.00","0.00")</f>
        <v>0.00</v>
      </c>
      <c r="AS114" s="545" t="str">
        <f>IF($G$29="Selective Call Barring","£1.91","0.00")</f>
        <v>0.00</v>
      </c>
    </row>
    <row r="115" spans="20:47" ht="19.5" hidden="1" customHeight="1" x14ac:dyDescent="0.3">
      <c r="AQ115" s="538" t="s">
        <v>15</v>
      </c>
      <c r="AR115" s="545" t="str">
        <f>IF($F$29="","0.00","£12.00")</f>
        <v>0.00</v>
      </c>
      <c r="AS115" s="545" t="str">
        <f>IF($F$29="","0.00","£1.91")</f>
        <v>0.00</v>
      </c>
      <c r="AU115" s="404">
        <f>IF(H29="",1,2)</f>
        <v>1</v>
      </c>
    </row>
    <row r="116" spans="20:47" ht="17.25" hidden="1" customHeight="1" x14ac:dyDescent="0.3">
      <c r="AH116" s="540"/>
      <c r="AR116" s="546">
        <f>SUM(AR112+AR113+AR114+AR115)</f>
        <v>0</v>
      </c>
      <c r="AS116" s="546">
        <f>SUM(AS112+AS113+AS114+AS115)</f>
        <v>0</v>
      </c>
      <c r="AU116" s="403">
        <f>IF(OR(P34=$AQ$112,G29=""),$AW$28,IF(OR(P34=$AW$9,P34=$AW$10),$AW$29,$AW$30))</f>
        <v>0</v>
      </c>
    </row>
    <row r="117" spans="20:47" hidden="1" x14ac:dyDescent="0.3">
      <c r="AH117" s="531"/>
    </row>
    <row r="118" spans="20:47" hidden="1" x14ac:dyDescent="0.3"/>
    <row r="119" spans="20:47" hidden="1" x14ac:dyDescent="0.3"/>
    <row r="120" spans="20:47" hidden="1" x14ac:dyDescent="0.3"/>
    <row r="121" spans="20:47" hidden="1" x14ac:dyDescent="0.3"/>
    <row r="122" spans="20:47" hidden="1" x14ac:dyDescent="0.3"/>
    <row r="123" spans="20:47" ht="16.5" hidden="1" customHeight="1" x14ac:dyDescent="0.3"/>
    <row r="124" spans="20:47" hidden="1" x14ac:dyDescent="0.3"/>
    <row r="125" spans="20:47" ht="17.25" hidden="1" x14ac:dyDescent="0.35">
      <c r="T125" s="403"/>
      <c r="U125" s="403"/>
      <c r="X125" s="463"/>
      <c r="Y125" s="463"/>
      <c r="AA125" s="531"/>
    </row>
    <row r="126" spans="20:47" ht="17.25" hidden="1" customHeight="1" x14ac:dyDescent="0.3"/>
    <row r="127" spans="20:47" ht="17.25" hidden="1" customHeight="1" x14ac:dyDescent="0.3"/>
    <row r="128" spans="20:47" ht="17.25" hidden="1" customHeight="1" x14ac:dyDescent="0.3"/>
    <row r="129" spans="20:21" ht="17.25" hidden="1" customHeight="1" x14ac:dyDescent="0.3"/>
    <row r="130" spans="20:21" ht="17.25" hidden="1" customHeight="1" x14ac:dyDescent="0.3"/>
    <row r="131" spans="20:21" ht="17.25" hidden="1" customHeight="1" x14ac:dyDescent="0.3">
      <c r="T131" s="403"/>
      <c r="U131" s="403"/>
    </row>
    <row r="132" spans="20:21" ht="17.25" hidden="1" customHeight="1" x14ac:dyDescent="0.3">
      <c r="T132" s="403"/>
      <c r="U132" s="403"/>
    </row>
    <row r="133" spans="20:21" ht="17.25" hidden="1" customHeight="1" x14ac:dyDescent="0.3">
      <c r="T133" s="403"/>
      <c r="U133" s="403"/>
    </row>
    <row r="134" spans="20:21" ht="17.25" hidden="1" customHeight="1" x14ac:dyDescent="0.3">
      <c r="T134" s="403"/>
      <c r="U134" s="403"/>
    </row>
    <row r="135" spans="20:21" ht="17.25" hidden="1" customHeight="1" x14ac:dyDescent="0.3">
      <c r="T135" s="403"/>
      <c r="U135" s="403"/>
    </row>
    <row r="136" spans="20:21" ht="17.25" hidden="1" customHeight="1" x14ac:dyDescent="0.3">
      <c r="T136" s="403"/>
      <c r="U136" s="403"/>
    </row>
    <row r="137" spans="20:21" ht="17.25" hidden="1" customHeight="1" x14ac:dyDescent="0.3">
      <c r="T137" s="403"/>
      <c r="U137" s="403"/>
    </row>
    <row r="138" spans="20:21" ht="17.25" hidden="1" customHeight="1" x14ac:dyDescent="0.3">
      <c r="T138" s="403"/>
      <c r="U138" s="403"/>
    </row>
    <row r="139" spans="20:21" ht="17.25" hidden="1" customHeight="1" x14ac:dyDescent="0.3">
      <c r="T139" s="403"/>
      <c r="U139" s="403"/>
    </row>
    <row r="140" spans="20:21" ht="17.25" hidden="1" customHeight="1" x14ac:dyDescent="0.3">
      <c r="T140" s="403"/>
      <c r="U140" s="403"/>
    </row>
    <row r="141" spans="20:21" ht="17.25" hidden="1" customHeight="1" x14ac:dyDescent="0.3">
      <c r="T141" s="403"/>
      <c r="U141" s="403"/>
    </row>
    <row r="142" spans="20:21" ht="17.25" hidden="1" customHeight="1" x14ac:dyDescent="0.3">
      <c r="T142" s="403"/>
      <c r="U142" s="403"/>
    </row>
    <row r="143" spans="20:21" ht="17.25" hidden="1" customHeight="1" x14ac:dyDescent="0.3">
      <c r="T143" s="403"/>
      <c r="U143" s="403"/>
    </row>
    <row r="144" spans="20:21" ht="17.25" hidden="1" customHeight="1" x14ac:dyDescent="0.3">
      <c r="T144" s="403"/>
      <c r="U144" s="403"/>
    </row>
    <row r="145" spans="20:21" ht="17.25" hidden="1" customHeight="1" x14ac:dyDescent="0.3">
      <c r="T145" s="403"/>
      <c r="U145" s="403"/>
    </row>
    <row r="146" spans="20:21" ht="17.25" hidden="1" customHeight="1" x14ac:dyDescent="0.3">
      <c r="T146" s="403"/>
      <c r="U146" s="403"/>
    </row>
    <row r="147" spans="20:21" ht="17.25" hidden="1" customHeight="1" x14ac:dyDescent="0.3">
      <c r="T147" s="403"/>
      <c r="U147" s="403"/>
    </row>
    <row r="148" spans="20:21" ht="17.25" hidden="1" customHeight="1" x14ac:dyDescent="0.3">
      <c r="T148" s="403"/>
      <c r="U148" s="403"/>
    </row>
    <row r="149" spans="20:21" ht="17.25" hidden="1" customHeight="1" x14ac:dyDescent="0.3">
      <c r="T149" s="403"/>
      <c r="U149" s="403"/>
    </row>
    <row r="150" spans="20:21" ht="17.25" hidden="1" customHeight="1" x14ac:dyDescent="0.3">
      <c r="T150" s="403"/>
      <c r="U150" s="403"/>
    </row>
    <row r="151" spans="20:21" ht="17.25" hidden="1" customHeight="1" x14ac:dyDescent="0.3">
      <c r="T151" s="403"/>
      <c r="U151" s="403"/>
    </row>
    <row r="152" spans="20:21" ht="17.25" hidden="1" customHeight="1" x14ac:dyDescent="0.3">
      <c r="T152" s="403"/>
      <c r="U152" s="403"/>
    </row>
    <row r="153" spans="20:21" ht="17.25" hidden="1" customHeight="1" x14ac:dyDescent="0.3"/>
    <row r="154" spans="20:21" ht="17.25" hidden="1" customHeight="1" x14ac:dyDescent="0.3"/>
    <row r="155" spans="20:21" ht="17.25" hidden="1" customHeight="1" x14ac:dyDescent="0.3"/>
    <row r="156" spans="20:21" ht="17.25" hidden="1" customHeight="1" x14ac:dyDescent="0.3"/>
    <row r="157" spans="20:21" hidden="1" x14ac:dyDescent="0.3"/>
    <row r="158" spans="20:21" ht="17.25" hidden="1" customHeight="1" x14ac:dyDescent="0.3"/>
    <row r="159" spans="20:21" hidden="1" x14ac:dyDescent="0.3"/>
    <row r="160" spans="20:21" ht="16.5" hidden="1" customHeight="1" x14ac:dyDescent="0.3"/>
  </sheetData>
  <sheetProtection password="ED21" sheet="1" objects="1" scenarios="1"/>
  <dataConsolidate/>
  <mergeCells count="9">
    <mergeCell ref="J22:L22"/>
    <mergeCell ref="J23:L23"/>
    <mergeCell ref="C56:L56"/>
    <mergeCell ref="H57:J57"/>
    <mergeCell ref="C35:K35"/>
    <mergeCell ref="C39:D39"/>
    <mergeCell ref="BF52:BH52"/>
    <mergeCell ref="C27:C28"/>
    <mergeCell ref="K44:L44"/>
  </mergeCells>
  <conditionalFormatting sqref="C46">
    <cfRule type="containsText" dxfId="4" priority="4" operator="containsText" text="0.00">
      <formula>NOT(ISERROR(SEARCH("0.00",C46)))</formula>
    </cfRule>
  </conditionalFormatting>
  <conditionalFormatting sqref="D46">
    <cfRule type="cellIs" dxfId="3" priority="3" operator="equal">
      <formula>0</formula>
    </cfRule>
  </conditionalFormatting>
  <conditionalFormatting sqref="E46:F46">
    <cfRule type="cellIs" dxfId="2" priority="2" operator="equal">
      <formula>0</formula>
    </cfRule>
  </conditionalFormatting>
  <conditionalFormatting sqref="G46">
    <cfRule type="cellIs" dxfId="1" priority="1" operator="equal">
      <formula>0</formula>
    </cfRule>
  </conditionalFormatting>
  <dataValidations count="16">
    <dataValidation operator="greaterThan" allowBlank="1" showInputMessage="1" showErrorMessage="1" sqref="F59:F87 C58:E87 H58:I87 K58 K59:L87 G20 J20" xr:uid="{00000000-0002-0000-0300-000000000000}"/>
    <dataValidation type="date" operator="greaterThanOrEqual" allowBlank="1" showInputMessage="1" showErrorMessage="1" error="Please enter today's date or later" sqref="F58" xr:uid="{00000000-0002-0000-0300-000001000000}">
      <formula1>TODAY()</formula1>
    </dataValidation>
    <dataValidation type="list" operator="greaterThan" allowBlank="1" showInputMessage="1" showErrorMessage="1" sqref="L58" xr:uid="{00000000-0002-0000-0300-000002000000}">
      <formula1>$BE$47:$BE$49</formula1>
    </dataValidation>
    <dataValidation type="list" allowBlank="1" showInputMessage="1" showErrorMessage="1" sqref="F29 C41:D41 C37:J37 C33:K33" xr:uid="{00000000-0002-0000-0300-000003000000}">
      <formula1>$BE$21</formula1>
    </dataValidation>
    <dataValidation type="list" allowBlank="1" showInputMessage="1" showErrorMessage="1" error="Only one form of Outgoing Call Barring may be selected" sqref="G29" xr:uid="{00000000-0002-0000-0300-000004000000}">
      <formula1>$AQ$112:$AQ$114</formula1>
    </dataValidation>
    <dataValidation type="textLength" operator="equal" allowBlank="1" showInputMessage="1" showErrorMessage="1" error="PIN Numbers must be 4 digits in length" sqref="H29" xr:uid="{00000000-0002-0000-0300-000005000000}">
      <formula1>4</formula1>
    </dataValidation>
    <dataValidation type="date" operator="greaterThan" allowBlank="1" showInputMessage="1" showErrorMessage="1" error="Date can't be today or earlier. _x000a_Enter as DD/MM/YYYY" sqref="G23" xr:uid="{00000000-0002-0000-0300-000006000000}">
      <formula1>TODAY()</formula1>
    </dataValidation>
    <dataValidation type="whole" operator="greaterThan" allowBlank="1" showInputMessage="1" showErrorMessage="1" error="DDI's are provided in multiples of 10" sqref="F23" xr:uid="{00000000-0002-0000-0300-000007000000}">
      <formula1>0</formula1>
    </dataValidation>
    <dataValidation type="custom" allowBlank="1" showInputMessage="1" showErrorMessage="1" error="DDIs are provided in multiples of 10" sqref="E23" xr:uid="{00000000-0002-0000-0300-000008000000}">
      <formula1>MOD(E23,10)=0</formula1>
    </dataValidation>
    <dataValidation type="list" allowBlank="1" showInputMessage="1" showErrorMessage="1" sqref="D23" xr:uid="{00000000-0002-0000-0300-000009000000}">
      <formula1>$BE$40:$BE$41</formula1>
    </dataValidation>
    <dataValidation type="whole" operator="greaterThanOrEqual" allowBlank="1" showInputMessage="1" showErrorMessage="1" error="Number of channels required must be between 6 and above" sqref="K20" xr:uid="{00000000-0002-0000-0300-00000A000000}">
      <formula1>6</formula1>
    </dataValidation>
    <dataValidation type="date" operator="equal" allowBlank="1" showInputMessage="1" showErrorMessage="1" error="Please enter today's date" sqref="D9" xr:uid="{00000000-0002-0000-0300-00000B000000}">
      <formula1>TODAY()</formula1>
    </dataValidation>
    <dataValidation allowBlank="1" showInputMessage="1" showErrorMessage="1" error="Only one form of Outgoing Call Barring may be selected" sqref="Y18:Z45" xr:uid="{00000000-0002-0000-0300-00000C000000}"/>
    <dataValidation type="list" allowBlank="1" showInputMessage="1" showErrorMessage="1" sqref="C23" xr:uid="{00000000-0002-0000-0300-00000D000000}">
      <formula1>$BE$37:$BE$38</formula1>
    </dataValidation>
    <dataValidation type="list" allowBlank="1" showInputMessage="1" showErrorMessage="1" sqref="C29" xr:uid="{00000000-0002-0000-0300-00000E000000}">
      <formula1>$BF$54:$BH$54</formula1>
    </dataValidation>
    <dataValidation type="list" allowBlank="1" showInputMessage="1" showErrorMessage="1" sqref="K37" xr:uid="{00000000-0002-0000-0300-00000F000000}">
      <formula1>$BE$66:$BE$68</formula1>
    </dataValidation>
  </dataValidations>
  <pageMargins left="0.23622047244094491" right="0.27559055118110237" top="0.74803149606299213" bottom="0.74803149606299213" header="0.31496062992125984" footer="0.31496062992125984"/>
  <pageSetup paperSize="9" scale="46" orientation="landscape" r:id="rId1"/>
  <headerFooter>
    <oddFooter>&amp;C&amp;1#&amp;"Calibri"&amp;8&amp;K737373KCOM Commercial in Confidence</oddFooter>
  </headerFooter>
  <rowBreaks count="2" manualBreakCount="2">
    <brk id="52" min="1" max="11" man="1"/>
    <brk id="83" max="16383" man="1"/>
  </rowBreaks>
  <colBreaks count="3" manualBreakCount="3">
    <brk id="4" min="1" max="45" man="1"/>
    <brk id="5" max="1048575" man="1"/>
    <brk id="6" min="1" max="45" man="1"/>
  </colBreaks>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300F8D28-2664-46D9-8D17-8A046EC29263}">
            <xm:f>NOT(ISERROR(SEARCH("-",D46)))</xm:f>
            <xm:f>"-"</xm:f>
            <x14:dxf>
              <font>
                <color theme="0"/>
              </font>
            </x14:dxf>
          </x14:cfRule>
          <xm:sqref>D46:J46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8" tint="0.39997558519241921"/>
    <pageSetUpPr fitToPage="1"/>
  </sheetPr>
  <dimension ref="A1:BE265"/>
  <sheetViews>
    <sheetView topLeftCell="A25" zoomScale="60" zoomScaleNormal="60" zoomScaleSheetLayoutView="50" workbookViewId="0">
      <selection activeCell="E50" sqref="E50"/>
    </sheetView>
  </sheetViews>
  <sheetFormatPr defaultColWidth="0" defaultRowHeight="15" zeroHeight="1" x14ac:dyDescent="0.3"/>
  <cols>
    <col min="1" max="1" width="3.7109375" style="20" customWidth="1"/>
    <col min="2" max="2" width="3" style="20" customWidth="1"/>
    <col min="3" max="3" width="12.5703125" style="20" customWidth="1"/>
    <col min="4" max="4" width="36.85546875" style="20" customWidth="1"/>
    <col min="5" max="5" width="56.5703125" style="20" customWidth="1"/>
    <col min="6" max="6" width="34.5703125" style="20" customWidth="1"/>
    <col min="7" max="7" width="40.85546875" style="20" customWidth="1"/>
    <col min="8" max="8" width="24.140625" style="20" customWidth="1"/>
    <col min="9" max="9" width="36.42578125" style="20" customWidth="1"/>
    <col min="10" max="10" width="21.7109375" style="20" customWidth="1"/>
    <col min="11" max="11" width="17" style="53" customWidth="1"/>
    <col min="12" max="12" width="17" style="20" customWidth="1"/>
    <col min="13" max="13" width="4.140625" style="20" customWidth="1"/>
    <col min="14" max="14" width="2.28515625" style="20" customWidth="1"/>
    <col min="15" max="16" width="9.42578125" style="20" hidden="1" customWidth="1"/>
    <col min="17" max="17" width="12.140625" style="20" hidden="1" customWidth="1"/>
    <col min="18" max="18" width="15.28515625" style="20" hidden="1" customWidth="1"/>
    <col min="19" max="19" width="15.85546875" style="20" hidden="1" customWidth="1"/>
    <col min="20" max="20" width="11.85546875" style="20" hidden="1" customWidth="1"/>
    <col min="21" max="21" width="36.85546875" style="20" hidden="1" customWidth="1"/>
    <col min="22" max="22" width="15.85546875" style="20" hidden="1" customWidth="1"/>
    <col min="23" max="23" width="17.85546875" style="20" hidden="1" customWidth="1"/>
    <col min="24" max="24" width="15.28515625" style="20" hidden="1" customWidth="1"/>
    <col min="25" max="25" width="0.7109375" style="20" hidden="1" customWidth="1"/>
    <col min="26" max="26" width="21.140625" style="20" hidden="1" customWidth="1"/>
    <col min="27" max="27" width="12.7109375" style="20" hidden="1" customWidth="1"/>
    <col min="28" max="28" width="14.5703125" style="20" hidden="1" customWidth="1"/>
    <col min="29" max="29" width="12" style="20" hidden="1" customWidth="1"/>
    <col min="30" max="30" width="17.140625" style="20" hidden="1" customWidth="1"/>
    <col min="31" max="31" width="16.28515625" style="20" hidden="1" customWidth="1"/>
    <col min="32" max="32" width="9.5703125" style="20" hidden="1" customWidth="1"/>
    <col min="33" max="33" width="17" style="20" hidden="1" customWidth="1"/>
    <col min="34" max="34" width="46.28515625" style="20" hidden="1" customWidth="1"/>
    <col min="35" max="35" width="41" style="20" hidden="1" customWidth="1"/>
    <col min="36" max="36" width="34.140625" style="20" hidden="1" customWidth="1"/>
    <col min="37" max="37" width="35.85546875" style="20" hidden="1" customWidth="1"/>
    <col min="38" max="38" width="17.7109375" style="20" hidden="1" customWidth="1"/>
    <col min="39" max="16384" width="9.140625" style="20" hidden="1"/>
  </cols>
  <sheetData>
    <row r="1" spans="2:48" ht="18.75" thickBot="1" x14ac:dyDescent="0.35">
      <c r="B1" s="35"/>
      <c r="C1" s="35"/>
      <c r="D1" s="35"/>
      <c r="E1" s="35"/>
      <c r="F1" s="35"/>
      <c r="G1" s="35"/>
      <c r="H1" s="35"/>
      <c r="I1" s="35"/>
      <c r="J1" s="35"/>
      <c r="K1" s="36"/>
      <c r="L1" s="35"/>
      <c r="N1" s="18"/>
      <c r="O1" s="18"/>
      <c r="P1" s="18"/>
      <c r="Q1" s="18"/>
      <c r="R1" s="18"/>
      <c r="S1" s="18"/>
      <c r="T1" s="18"/>
      <c r="U1" s="18"/>
      <c r="V1" s="18"/>
      <c r="W1" s="18"/>
      <c r="AH1" s="1262" t="s">
        <v>20</v>
      </c>
      <c r="AI1" s="1262"/>
      <c r="AJ1" s="1262"/>
      <c r="AK1" s="1262"/>
      <c r="AL1" s="1262"/>
      <c r="AM1" s="1262"/>
    </row>
    <row r="2" spans="2:48" ht="12.75" customHeight="1" thickTop="1" x14ac:dyDescent="0.3">
      <c r="B2" s="217"/>
      <c r="C2" s="243"/>
      <c r="D2" s="243"/>
      <c r="E2" s="243"/>
      <c r="F2" s="243"/>
      <c r="G2" s="243"/>
      <c r="H2" s="243"/>
      <c r="I2" s="243"/>
      <c r="J2" s="243"/>
      <c r="K2" s="243"/>
      <c r="L2" s="243"/>
      <c r="M2" s="38"/>
      <c r="N2" s="217"/>
      <c r="O2" s="243"/>
      <c r="P2" s="243"/>
      <c r="Q2" s="243"/>
      <c r="R2" s="243"/>
      <c r="S2" s="243"/>
      <c r="T2" s="243"/>
      <c r="U2" s="243"/>
      <c r="V2" s="243"/>
      <c r="W2" s="18"/>
      <c r="X2" s="18"/>
      <c r="Y2" s="18"/>
      <c r="Z2" s="18"/>
      <c r="AA2" s="18"/>
      <c r="AB2" s="18"/>
      <c r="AH2" s="39"/>
      <c r="AI2" s="39"/>
      <c r="AJ2" s="39"/>
      <c r="AK2" s="39"/>
      <c r="AL2" s="39"/>
      <c r="AM2" s="39"/>
    </row>
    <row r="3" spans="2:48" ht="38.25" customHeight="1" x14ac:dyDescent="0.3">
      <c r="B3" s="217"/>
      <c r="C3" s="243"/>
      <c r="E3" s="40" t="s">
        <v>1</v>
      </c>
      <c r="F3" s="41"/>
      <c r="G3" s="41"/>
      <c r="H3" s="41"/>
      <c r="I3" s="41"/>
      <c r="J3" s="41"/>
      <c r="K3" s="42"/>
      <c r="L3" s="228"/>
      <c r="M3" s="43"/>
      <c r="N3" s="336"/>
      <c r="O3" s="16"/>
      <c r="P3" s="18"/>
      <c r="Q3" s="18"/>
      <c r="R3" s="18"/>
      <c r="S3" s="18"/>
      <c r="T3" s="18"/>
      <c r="U3" s="18"/>
      <c r="V3" s="18"/>
      <c r="W3" s="18"/>
      <c r="X3" s="18"/>
      <c r="Y3" s="18"/>
      <c r="Z3" s="18"/>
      <c r="AA3" s="18"/>
      <c r="AB3" s="18"/>
      <c r="AH3" s="1263" t="s">
        <v>21</v>
      </c>
      <c r="AI3" s="1263"/>
      <c r="AJ3" s="1263"/>
      <c r="AK3" s="1263"/>
      <c r="AL3" s="1263"/>
      <c r="AM3" s="1263"/>
    </row>
    <row r="4" spans="2:48" ht="21" customHeight="1" x14ac:dyDescent="0.3">
      <c r="B4" s="217"/>
      <c r="C4" s="243"/>
      <c r="E4" s="44" t="s">
        <v>55</v>
      </c>
      <c r="F4" s="45"/>
      <c r="G4" s="45"/>
      <c r="H4" s="45"/>
      <c r="I4" s="45"/>
      <c r="J4" s="45"/>
      <c r="K4" s="46"/>
      <c r="L4" s="227"/>
      <c r="M4" s="47"/>
      <c r="N4" s="337"/>
      <c r="O4" s="16"/>
      <c r="P4" s="18"/>
      <c r="Q4" s="18"/>
      <c r="R4" s="18"/>
      <c r="S4" s="18"/>
      <c r="T4" s="18"/>
      <c r="U4" s="18"/>
      <c r="V4" s="18"/>
      <c r="W4" s="18"/>
      <c r="X4" s="18"/>
      <c r="Y4" s="18"/>
      <c r="Z4" s="18"/>
      <c r="AA4" s="18"/>
      <c r="AB4" s="18"/>
      <c r="AH4" s="48" t="s">
        <v>22</v>
      </c>
      <c r="AI4" s="4" t="s">
        <v>9</v>
      </c>
      <c r="AJ4" s="4" t="s">
        <v>10</v>
      </c>
      <c r="AK4" s="5"/>
      <c r="AL4" s="5"/>
      <c r="AM4" s="49"/>
    </row>
    <row r="5" spans="2:48" ht="16.5" customHeight="1" x14ac:dyDescent="0.3">
      <c r="B5" s="217"/>
      <c r="C5" s="243"/>
      <c r="E5" s="391" t="s">
        <v>254</v>
      </c>
      <c r="F5" s="295"/>
      <c r="G5" s="295"/>
      <c r="H5" s="295"/>
      <c r="I5" s="295"/>
      <c r="J5" s="295"/>
      <c r="K5" s="295"/>
      <c r="M5" s="47"/>
      <c r="N5" s="25"/>
      <c r="O5" s="50"/>
      <c r="P5" s="227"/>
      <c r="Q5" s="227"/>
      <c r="R5" s="18"/>
      <c r="S5" s="18"/>
      <c r="T5" s="18"/>
      <c r="U5" s="18"/>
      <c r="V5" s="18"/>
      <c r="W5" s="18"/>
      <c r="X5" s="18"/>
      <c r="Y5" s="18"/>
      <c r="Z5" s="18"/>
      <c r="AA5" s="18"/>
      <c r="AB5" s="18"/>
      <c r="AH5" s="51" t="s">
        <v>70</v>
      </c>
      <c r="AI5" s="52"/>
      <c r="AJ5" s="52"/>
      <c r="AK5" s="52"/>
      <c r="AL5" s="52"/>
      <c r="AM5" s="52"/>
    </row>
    <row r="6" spans="2:48" ht="21.75" customHeight="1" x14ac:dyDescent="0.3">
      <c r="B6" s="217"/>
      <c r="C6" s="243"/>
      <c r="D6" s="295"/>
      <c r="E6" s="295"/>
      <c r="F6" s="295"/>
      <c r="G6" s="295"/>
      <c r="H6" s="295"/>
      <c r="I6" s="295"/>
      <c r="J6" s="295"/>
      <c r="K6" s="295"/>
      <c r="M6" s="47"/>
      <c r="N6" s="25"/>
      <c r="O6" s="50"/>
      <c r="P6" s="227"/>
      <c r="Q6" s="227"/>
      <c r="R6" s="18"/>
      <c r="S6" s="18"/>
      <c r="T6" s="18"/>
      <c r="U6" s="18"/>
      <c r="V6" s="18"/>
      <c r="W6" s="18"/>
      <c r="X6" s="18"/>
      <c r="Y6" s="18"/>
      <c r="Z6" s="18"/>
      <c r="AA6" s="18"/>
      <c r="AB6" s="18"/>
      <c r="AH6" s="48" t="s">
        <v>23</v>
      </c>
      <c r="AI6" s="5" t="s">
        <v>24</v>
      </c>
      <c r="AJ6" s="5" t="s">
        <v>25</v>
      </c>
      <c r="AK6" s="5" t="s">
        <v>26</v>
      </c>
      <c r="AL6" s="5" t="s">
        <v>27</v>
      </c>
      <c r="AM6" s="49"/>
      <c r="AV6" s="266" t="s">
        <v>216</v>
      </c>
    </row>
    <row r="7" spans="2:48" ht="18" customHeight="1" x14ac:dyDescent="0.3">
      <c r="B7" s="217"/>
      <c r="C7" s="243"/>
      <c r="D7" s="243"/>
      <c r="E7" s="243"/>
      <c r="M7" s="47"/>
      <c r="N7" s="25"/>
      <c r="O7" s="243"/>
      <c r="P7" s="227"/>
      <c r="Q7" s="18"/>
      <c r="R7" s="18"/>
      <c r="S7" s="18"/>
      <c r="T7" s="18"/>
      <c r="U7" s="18"/>
      <c r="V7" s="18"/>
      <c r="W7" s="18"/>
      <c r="X7" s="18"/>
      <c r="Y7" s="18"/>
      <c r="Z7" s="18"/>
      <c r="AA7" s="18"/>
      <c r="AB7" s="18"/>
      <c r="AH7" s="48" t="s">
        <v>28</v>
      </c>
      <c r="AI7" s="6">
        <v>16.489999999999998</v>
      </c>
      <c r="AJ7" s="6">
        <v>18.989999999999998</v>
      </c>
      <c r="AK7" s="6">
        <v>18.989999999999998</v>
      </c>
      <c r="AL7" s="6">
        <v>38.99</v>
      </c>
      <c r="AM7" s="49"/>
      <c r="AV7" s="266" t="s">
        <v>217</v>
      </c>
    </row>
    <row r="8" spans="2:48" ht="20.25" customHeight="1" x14ac:dyDescent="0.3">
      <c r="B8" s="217"/>
      <c r="C8" s="282" t="s">
        <v>0</v>
      </c>
      <c r="D8" s="267"/>
      <c r="E8" s="344"/>
      <c r="F8" s="296"/>
      <c r="G8" s="296"/>
      <c r="H8" s="297"/>
      <c r="I8" s="297"/>
      <c r="J8" s="297"/>
      <c r="K8" s="297"/>
      <c r="L8" s="242"/>
      <c r="M8" s="47"/>
      <c r="N8" s="217"/>
      <c r="O8" s="243"/>
      <c r="P8" s="278"/>
      <c r="Q8" s="278"/>
      <c r="R8" s="243"/>
      <c r="S8" s="243"/>
      <c r="T8" s="243"/>
      <c r="U8" s="243"/>
      <c r="V8" s="18"/>
      <c r="W8" s="18"/>
      <c r="X8" s="18"/>
      <c r="Y8" s="18"/>
      <c r="Z8" s="18"/>
      <c r="AA8" s="18"/>
      <c r="AB8" s="18"/>
      <c r="AH8" s="48" t="s">
        <v>29</v>
      </c>
      <c r="AI8" s="4" t="s">
        <v>9</v>
      </c>
      <c r="AJ8" s="4" t="s">
        <v>9</v>
      </c>
      <c r="AK8" s="4" t="s">
        <v>9</v>
      </c>
      <c r="AL8" s="4" t="s">
        <v>9</v>
      </c>
      <c r="AM8" s="49" t="s">
        <v>202</v>
      </c>
      <c r="AV8" s="266"/>
    </row>
    <row r="9" spans="2:48" ht="17.25" customHeight="1" x14ac:dyDescent="0.3">
      <c r="B9" s="217"/>
      <c r="C9" s="16"/>
      <c r="D9" s="243"/>
      <c r="E9" s="243"/>
      <c r="F9" s="243"/>
      <c r="G9" s="243"/>
      <c r="H9" s="242"/>
      <c r="I9" s="242"/>
      <c r="J9" s="242"/>
      <c r="K9" s="242"/>
      <c r="L9" s="54"/>
      <c r="M9" s="14"/>
      <c r="N9" s="338"/>
      <c r="O9" s="230"/>
      <c r="P9" s="243"/>
      <c r="Q9" s="243"/>
      <c r="R9" s="243"/>
      <c r="S9" s="243"/>
      <c r="T9" s="243"/>
      <c r="U9" s="243"/>
      <c r="V9" s="243"/>
      <c r="W9" s="18"/>
      <c r="X9" s="18"/>
      <c r="Y9" s="18"/>
      <c r="Z9" s="18"/>
      <c r="AA9" s="18"/>
      <c r="AB9" s="18"/>
      <c r="AH9" s="48" t="s">
        <v>30</v>
      </c>
      <c r="AI9" s="7">
        <v>80</v>
      </c>
      <c r="AJ9" s="7">
        <v>80</v>
      </c>
      <c r="AK9" s="7">
        <v>80</v>
      </c>
      <c r="AL9" s="7">
        <v>80</v>
      </c>
      <c r="AM9" s="49" t="s">
        <v>132</v>
      </c>
    </row>
    <row r="10" spans="2:48" ht="23.25" customHeight="1" x14ac:dyDescent="0.3">
      <c r="B10" s="217"/>
      <c r="C10" s="282" t="s">
        <v>256</v>
      </c>
      <c r="D10" s="256"/>
      <c r="E10" s="267"/>
      <c r="F10" s="298"/>
      <c r="G10" s="298"/>
      <c r="H10" s="298"/>
      <c r="I10" s="298"/>
      <c r="J10" s="298"/>
      <c r="K10" s="298"/>
      <c r="L10" s="298"/>
      <c r="M10" s="14"/>
      <c r="N10" s="339"/>
      <c r="O10" s="298"/>
      <c r="P10" s="298"/>
      <c r="Q10" s="298"/>
      <c r="R10" s="243"/>
      <c r="S10" s="55"/>
      <c r="T10" s="55"/>
      <c r="U10" s="298"/>
      <c r="V10" s="11"/>
      <c r="W10" s="11"/>
      <c r="X10" s="18"/>
      <c r="Y10" s="13"/>
      <c r="Z10" s="13"/>
      <c r="AA10" s="13"/>
      <c r="AB10" s="18"/>
      <c r="AC10" s="334"/>
      <c r="AH10" s="48" t="s">
        <v>31</v>
      </c>
      <c r="AI10" s="5" t="s">
        <v>32</v>
      </c>
      <c r="AJ10" s="5" t="s">
        <v>33</v>
      </c>
      <c r="AK10" s="5"/>
      <c r="AL10" s="5"/>
      <c r="AM10" s="49"/>
    </row>
    <row r="11" spans="2:48" ht="20.25" customHeight="1" x14ac:dyDescent="0.3">
      <c r="B11" s="217"/>
      <c r="C11" s="269" t="s">
        <v>3</v>
      </c>
      <c r="D11" s="299"/>
      <c r="E11" s="257"/>
      <c r="F11" s="300"/>
      <c r="J11" s="1283" t="s">
        <v>203</v>
      </c>
      <c r="K11" s="1284"/>
      <c r="L11" s="1285"/>
      <c r="M11" s="56"/>
      <c r="N11" s="340"/>
      <c r="O11" s="55"/>
      <c r="P11" s="55"/>
      <c r="Q11" s="55"/>
      <c r="R11" s="243"/>
      <c r="S11" s="55"/>
      <c r="T11" s="55"/>
      <c r="U11" s="55"/>
      <c r="V11" s="55"/>
      <c r="W11" s="55"/>
      <c r="X11" s="18"/>
      <c r="Y11" s="18"/>
      <c r="Z11" s="18"/>
      <c r="AA11" s="18"/>
      <c r="AB11" s="18"/>
      <c r="AC11" s="335"/>
      <c r="AH11" s="57" t="s">
        <v>69</v>
      </c>
      <c r="AI11" s="6">
        <v>40</v>
      </c>
      <c r="AJ11" s="58">
        <v>0</v>
      </c>
      <c r="AK11" s="59"/>
      <c r="AL11" s="59"/>
      <c r="AM11" s="59"/>
    </row>
    <row r="12" spans="2:48" ht="20.25" customHeight="1" x14ac:dyDescent="0.35">
      <c r="B12" s="217"/>
      <c r="C12" s="269" t="s">
        <v>38</v>
      </c>
      <c r="D12" s="299"/>
      <c r="E12" s="257"/>
      <c r="F12" s="301"/>
      <c r="J12" s="1281" t="s">
        <v>204</v>
      </c>
      <c r="K12" s="1282"/>
      <c r="L12" s="394"/>
      <c r="M12" s="60"/>
      <c r="N12" s="340"/>
      <c r="O12" s="55"/>
      <c r="P12" s="55"/>
      <c r="Q12" s="55"/>
      <c r="R12" s="243"/>
      <c r="S12" s="55"/>
      <c r="T12" s="55"/>
      <c r="U12" s="55"/>
      <c r="V12" s="238"/>
      <c r="W12" s="238"/>
      <c r="X12" s="18"/>
      <c r="Y12" s="18"/>
      <c r="Z12" s="18"/>
      <c r="AA12" s="18"/>
      <c r="AB12" s="18"/>
      <c r="AC12" s="61"/>
      <c r="AH12" s="62" t="s">
        <v>59</v>
      </c>
      <c r="AI12" s="4" t="s">
        <v>10</v>
      </c>
      <c r="AJ12" s="4" t="s">
        <v>60</v>
      </c>
      <c r="AK12" s="4" t="s">
        <v>61</v>
      </c>
      <c r="AL12" s="8" t="s">
        <v>62</v>
      </c>
      <c r="AM12" s="4" t="s">
        <v>63</v>
      </c>
    </row>
    <row r="13" spans="2:48" ht="20.25" customHeight="1" x14ac:dyDescent="0.35">
      <c r="B13" s="217"/>
      <c r="C13" s="269" t="s">
        <v>4</v>
      </c>
      <c r="D13" s="299"/>
      <c r="E13" s="257"/>
      <c r="F13" s="301"/>
      <c r="J13" s="1279" t="s">
        <v>205</v>
      </c>
      <c r="K13" s="1280"/>
      <c r="L13" s="395"/>
      <c r="M13" s="60"/>
      <c r="N13" s="340"/>
      <c r="O13" s="55"/>
      <c r="P13" s="55"/>
      <c r="Q13" s="279"/>
      <c r="R13" s="279"/>
      <c r="S13" s="22"/>
      <c r="T13" s="22"/>
      <c r="U13" s="55"/>
      <c r="V13" s="238"/>
      <c r="W13" s="238"/>
      <c r="X13" s="18"/>
      <c r="Y13" s="18"/>
      <c r="Z13" s="18"/>
      <c r="AA13" s="18"/>
      <c r="AB13" s="18"/>
      <c r="AC13" s="61"/>
      <c r="AH13" s="62" t="s">
        <v>64</v>
      </c>
      <c r="AI13" s="9">
        <v>55.32</v>
      </c>
      <c r="AJ13" s="49">
        <v>0</v>
      </c>
      <c r="AK13" s="49"/>
      <c r="AL13" s="49"/>
      <c r="AM13" s="49"/>
    </row>
    <row r="14" spans="2:48" ht="20.25" customHeight="1" x14ac:dyDescent="0.3">
      <c r="B14" s="217"/>
      <c r="C14" s="269" t="s">
        <v>5</v>
      </c>
      <c r="D14" s="299"/>
      <c r="E14" s="258"/>
      <c r="F14" s="302"/>
      <c r="J14" s="1279" t="s">
        <v>206</v>
      </c>
      <c r="K14" s="1280"/>
      <c r="L14" s="395"/>
      <c r="M14" s="60"/>
      <c r="N14" s="33"/>
      <c r="O14" s="22"/>
      <c r="P14" s="22"/>
      <c r="Q14" s="18"/>
      <c r="R14" s="18"/>
      <c r="S14" s="22"/>
      <c r="T14" s="22"/>
      <c r="U14" s="22"/>
      <c r="V14" s="239"/>
      <c r="W14" s="239"/>
      <c r="X14" s="18"/>
      <c r="Y14" s="18"/>
      <c r="Z14" s="18"/>
      <c r="AA14" s="18"/>
      <c r="AB14" s="18"/>
      <c r="AC14" s="61"/>
      <c r="AH14" s="62" t="s">
        <v>65</v>
      </c>
      <c r="AI14" s="4" t="s">
        <v>66</v>
      </c>
      <c r="AJ14" s="4" t="s">
        <v>67</v>
      </c>
      <c r="AK14" s="49" t="s">
        <v>201</v>
      </c>
      <c r="AL14" s="49"/>
      <c r="AM14" s="49"/>
    </row>
    <row r="15" spans="2:48" ht="20.25" customHeight="1" x14ac:dyDescent="0.3">
      <c r="B15" s="219"/>
      <c r="C15" s="218"/>
      <c r="D15" s="218"/>
      <c r="E15" s="218"/>
      <c r="F15" s="242"/>
      <c r="G15" s="242"/>
      <c r="H15" s="242"/>
      <c r="I15" s="242"/>
      <c r="J15" s="242"/>
      <c r="K15" s="264"/>
      <c r="L15" s="242"/>
      <c r="M15" s="63"/>
      <c r="N15" s="217"/>
      <c r="O15" s="243"/>
      <c r="P15" s="243"/>
      <c r="Q15" s="18"/>
      <c r="R15" s="18"/>
      <c r="S15" s="243"/>
      <c r="T15" s="243"/>
      <c r="U15" s="243"/>
      <c r="V15" s="18"/>
      <c r="W15" s="18"/>
      <c r="X15" s="18"/>
      <c r="Y15" s="18"/>
      <c r="Z15" s="18"/>
      <c r="AA15" s="18"/>
      <c r="AB15" s="18"/>
      <c r="AC15" s="61"/>
      <c r="AH15" s="62" t="s">
        <v>68</v>
      </c>
      <c r="AI15" s="9">
        <v>5</v>
      </c>
      <c r="AJ15" s="9">
        <v>2</v>
      </c>
      <c r="AK15" s="49" t="s">
        <v>132</v>
      </c>
      <c r="AL15" s="49"/>
      <c r="AM15" s="49"/>
    </row>
    <row r="16" spans="2:48" ht="22.5" customHeight="1" x14ac:dyDescent="0.3">
      <c r="B16" s="25"/>
      <c r="C16" s="1289" t="s">
        <v>53</v>
      </c>
      <c r="D16" s="1290"/>
      <c r="E16" s="1290"/>
      <c r="F16" s="1290"/>
      <c r="G16" s="1290"/>
      <c r="H16" s="1290"/>
      <c r="I16" s="1290"/>
      <c r="J16" s="1290"/>
      <c r="K16" s="1290"/>
      <c r="L16" s="1291"/>
      <c r="M16" s="19"/>
      <c r="N16" s="25"/>
      <c r="O16" s="18"/>
      <c r="P16" s="243"/>
      <c r="Q16" s="18"/>
      <c r="R16" s="18"/>
      <c r="S16" s="243"/>
      <c r="T16" s="243"/>
      <c r="U16" s="243"/>
      <c r="V16" s="18"/>
      <c r="W16" s="18"/>
      <c r="X16" s="18"/>
      <c r="Y16" s="11"/>
      <c r="Z16" s="18"/>
      <c r="AA16" s="18"/>
      <c r="AB16" s="18"/>
      <c r="AC16" s="61"/>
    </row>
    <row r="17" spans="2:49" ht="20.25" customHeight="1" x14ac:dyDescent="0.35">
      <c r="B17" s="25"/>
      <c r="C17" s="1294" t="s">
        <v>16</v>
      </c>
      <c r="D17" s="1295"/>
      <c r="E17" s="1295"/>
      <c r="F17" s="1295"/>
      <c r="G17" s="1295"/>
      <c r="H17" s="1295"/>
      <c r="I17" s="1295"/>
      <c r="J17" s="1296"/>
      <c r="K17" s="1292" t="s">
        <v>6</v>
      </c>
      <c r="L17" s="1293"/>
      <c r="M17" s="3"/>
      <c r="N17" s="25"/>
      <c r="O17" s="18"/>
      <c r="P17" s="243"/>
      <c r="Q17" s="18"/>
      <c r="R17" s="18"/>
      <c r="S17" s="243"/>
      <c r="T17" s="243"/>
      <c r="U17" s="243"/>
      <c r="V17" s="18"/>
      <c r="W17" s="18"/>
      <c r="X17" s="18"/>
      <c r="Y17" s="288"/>
      <c r="Z17" s="18"/>
      <c r="AA17" s="18"/>
      <c r="AB17" s="18"/>
    </row>
    <row r="18" spans="2:49" ht="39" customHeight="1" x14ac:dyDescent="0.35">
      <c r="B18" s="25"/>
      <c r="C18" s="259" t="s">
        <v>100</v>
      </c>
      <c r="D18" s="303" t="s">
        <v>57</v>
      </c>
      <c r="E18" s="328" t="s">
        <v>43</v>
      </c>
      <c r="F18" s="348" t="s">
        <v>136</v>
      </c>
      <c r="G18" s="328" t="s">
        <v>133</v>
      </c>
      <c r="H18" s="328" t="s">
        <v>45</v>
      </c>
      <c r="I18" s="303" t="s">
        <v>46</v>
      </c>
      <c r="J18" s="283" t="s">
        <v>54</v>
      </c>
      <c r="K18" s="285" t="s">
        <v>80</v>
      </c>
      <c r="L18" s="287" t="s">
        <v>58</v>
      </c>
      <c r="M18" s="19"/>
      <c r="N18" s="25"/>
      <c r="O18" s="18"/>
      <c r="P18" s="243"/>
      <c r="Q18" s="18"/>
      <c r="R18" s="18"/>
      <c r="S18" s="243"/>
      <c r="T18" s="243"/>
      <c r="U18" s="243"/>
      <c r="V18" s="18"/>
      <c r="W18" s="18"/>
      <c r="X18" s="18"/>
      <c r="Y18" s="240"/>
      <c r="Z18" s="18"/>
      <c r="AA18" s="18"/>
      <c r="AB18" s="18"/>
      <c r="AI18" s="66"/>
      <c r="AJ18" s="67"/>
      <c r="AK18" s="67"/>
      <c r="AL18" s="67"/>
      <c r="AR18" s="20" t="s">
        <v>194</v>
      </c>
    </row>
    <row r="19" spans="2:49" ht="22.5" customHeight="1" x14ac:dyDescent="0.35">
      <c r="B19" s="25"/>
      <c r="C19" s="284">
        <v>1</v>
      </c>
      <c r="D19" s="343"/>
      <c r="E19" s="346"/>
      <c r="F19" s="349"/>
      <c r="G19" s="347"/>
      <c r="H19" s="346"/>
      <c r="I19" s="343"/>
      <c r="J19" s="272"/>
      <c r="K19" s="306"/>
      <c r="L19" s="327" t="str">
        <f t="shared" ref="L19:L28" si="0">IF(AND(D19="",E19=""),"",IF($E$8="","Input Date Above",IF(K19="","Start Date Required",IF(K19&gt;=$AR$19,K19,IF(K19&lt;$AR$19,$AR$19)))))</f>
        <v/>
      </c>
      <c r="M19" s="19"/>
      <c r="N19" s="25"/>
      <c r="O19" s="18"/>
      <c r="P19" s="243"/>
      <c r="Q19" s="18"/>
      <c r="R19" s="18"/>
      <c r="S19" s="243"/>
      <c r="T19" s="243"/>
      <c r="U19" s="243"/>
      <c r="V19" s="18"/>
      <c r="W19" s="18"/>
      <c r="X19" s="18"/>
      <c r="Y19" s="240"/>
      <c r="Z19" s="18"/>
      <c r="AA19" s="18"/>
      <c r="AB19" s="18"/>
      <c r="AC19" s="20">
        <f>IF(E19="",1,2)</f>
        <v>1</v>
      </c>
      <c r="AI19" s="68"/>
      <c r="AJ19" s="67"/>
      <c r="AK19" s="67"/>
      <c r="AL19" s="67"/>
      <c r="AR19" s="100">
        <f>WORKDAY(E8,6)</f>
        <v>9</v>
      </c>
    </row>
    <row r="20" spans="2:49" ht="22.5" customHeight="1" x14ac:dyDescent="0.35">
      <c r="B20" s="25"/>
      <c r="C20" s="284">
        <v>2</v>
      </c>
      <c r="D20" s="343"/>
      <c r="E20" s="346"/>
      <c r="F20" s="349"/>
      <c r="G20" s="346"/>
      <c r="H20" s="346"/>
      <c r="I20" s="343"/>
      <c r="J20" s="272"/>
      <c r="K20" s="306"/>
      <c r="L20" s="327" t="str">
        <f t="shared" si="0"/>
        <v/>
      </c>
      <c r="M20" s="19"/>
      <c r="N20" s="25"/>
      <c r="O20" s="18"/>
      <c r="P20" s="243"/>
      <c r="Q20" s="18"/>
      <c r="R20" s="18"/>
      <c r="S20" s="243"/>
      <c r="T20" s="243"/>
      <c r="U20" s="243"/>
      <c r="V20" s="18"/>
      <c r="W20" s="18"/>
      <c r="X20" s="18"/>
      <c r="Y20" s="240"/>
      <c r="Z20" s="18"/>
      <c r="AA20" s="18"/>
      <c r="AB20" s="18"/>
      <c r="AC20" s="20">
        <f t="shared" ref="AC20:AC28" si="1">IF(E20="",1,2)</f>
        <v>1</v>
      </c>
      <c r="AI20" s="68"/>
      <c r="AJ20" s="67"/>
      <c r="AK20" s="67"/>
      <c r="AL20" s="67"/>
    </row>
    <row r="21" spans="2:49" ht="22.5" customHeight="1" x14ac:dyDescent="0.35">
      <c r="B21" s="25"/>
      <c r="C21" s="284">
        <v>3</v>
      </c>
      <c r="D21" s="343"/>
      <c r="E21" s="346"/>
      <c r="F21" s="349"/>
      <c r="G21" s="346"/>
      <c r="H21" s="346"/>
      <c r="I21" s="343"/>
      <c r="J21" s="272"/>
      <c r="K21" s="306"/>
      <c r="L21" s="327" t="str">
        <f t="shared" si="0"/>
        <v/>
      </c>
      <c r="M21" s="19"/>
      <c r="N21" s="25"/>
      <c r="O21" s="18"/>
      <c r="P21" s="243"/>
      <c r="Q21" s="18"/>
      <c r="R21" s="18"/>
      <c r="S21" s="243"/>
      <c r="T21" s="243"/>
      <c r="U21" s="243"/>
      <c r="V21" s="18"/>
      <c r="W21" s="18"/>
      <c r="X21" s="18"/>
      <c r="Y21" s="240"/>
      <c r="Z21" s="18"/>
      <c r="AA21" s="18"/>
      <c r="AB21" s="18"/>
      <c r="AC21" s="20">
        <f t="shared" si="1"/>
        <v>1</v>
      </c>
      <c r="AI21" s="68"/>
      <c r="AJ21" s="67"/>
      <c r="AK21" s="67"/>
      <c r="AL21" s="67"/>
    </row>
    <row r="22" spans="2:49" ht="22.5" customHeight="1" x14ac:dyDescent="0.35">
      <c r="B22" s="25"/>
      <c r="C22" s="284">
        <v>4</v>
      </c>
      <c r="D22" s="343"/>
      <c r="E22" s="346"/>
      <c r="F22" s="349"/>
      <c r="G22" s="346"/>
      <c r="H22" s="346"/>
      <c r="I22" s="343"/>
      <c r="J22" s="272"/>
      <c r="K22" s="306"/>
      <c r="L22" s="327" t="str">
        <f t="shared" si="0"/>
        <v/>
      </c>
      <c r="M22" s="19"/>
      <c r="N22" s="25"/>
      <c r="O22" s="18"/>
      <c r="P22" s="243"/>
      <c r="Q22" s="18"/>
      <c r="R22" s="18"/>
      <c r="S22" s="243"/>
      <c r="T22" s="243"/>
      <c r="U22" s="243"/>
      <c r="V22" s="18"/>
      <c r="W22" s="18"/>
      <c r="X22" s="18"/>
      <c r="Y22" s="240"/>
      <c r="Z22" s="18"/>
      <c r="AA22" s="18"/>
      <c r="AB22" s="18"/>
      <c r="AC22" s="20">
        <f t="shared" si="1"/>
        <v>1</v>
      </c>
      <c r="AI22" s="68"/>
      <c r="AJ22" s="67"/>
      <c r="AK22" s="67"/>
      <c r="AL22" s="67"/>
    </row>
    <row r="23" spans="2:49" ht="22.5" customHeight="1" x14ac:dyDescent="0.35">
      <c r="B23" s="25"/>
      <c r="C23" s="284">
        <v>5</v>
      </c>
      <c r="D23" s="343"/>
      <c r="E23" s="346"/>
      <c r="F23" s="349"/>
      <c r="G23" s="346"/>
      <c r="H23" s="346"/>
      <c r="I23" s="343"/>
      <c r="J23" s="272"/>
      <c r="K23" s="306"/>
      <c r="L23" s="327" t="str">
        <f t="shared" si="0"/>
        <v/>
      </c>
      <c r="M23" s="19"/>
      <c r="N23" s="25"/>
      <c r="O23" s="18"/>
      <c r="P23" s="243"/>
      <c r="Q23" s="18"/>
      <c r="R23" s="18"/>
      <c r="S23" s="243"/>
      <c r="T23" s="243"/>
      <c r="U23" s="243"/>
      <c r="V23" s="18"/>
      <c r="W23" s="18"/>
      <c r="X23" s="18"/>
      <c r="Y23" s="240"/>
      <c r="Z23" s="18"/>
      <c r="AA23" s="18"/>
      <c r="AB23" s="18"/>
      <c r="AC23" s="20">
        <f t="shared" si="1"/>
        <v>1</v>
      </c>
      <c r="AI23" s="68"/>
      <c r="AJ23" s="67"/>
      <c r="AK23" s="67"/>
      <c r="AL23" s="67"/>
    </row>
    <row r="24" spans="2:49" ht="22.5" customHeight="1" x14ac:dyDescent="0.35">
      <c r="B24" s="25"/>
      <c r="C24" s="284">
        <v>6</v>
      </c>
      <c r="D24" s="343"/>
      <c r="E24" s="346"/>
      <c r="F24" s="349"/>
      <c r="G24" s="346"/>
      <c r="H24" s="346"/>
      <c r="I24" s="343"/>
      <c r="J24" s="272"/>
      <c r="K24" s="306"/>
      <c r="L24" s="327" t="str">
        <f t="shared" si="0"/>
        <v/>
      </c>
      <c r="M24" s="19"/>
      <c r="N24" s="25"/>
      <c r="O24" s="18"/>
      <c r="P24" s="243"/>
      <c r="Q24" s="243"/>
      <c r="R24" s="243"/>
      <c r="S24" s="243"/>
      <c r="T24" s="243"/>
      <c r="U24" s="243"/>
      <c r="V24" s="18"/>
      <c r="W24" s="18"/>
      <c r="X24" s="18"/>
      <c r="Y24" s="240"/>
      <c r="Z24" s="18"/>
      <c r="AA24" s="18"/>
      <c r="AB24" s="18"/>
      <c r="AC24" s="20">
        <f t="shared" si="1"/>
        <v>1</v>
      </c>
      <c r="AI24" s="68"/>
      <c r="AJ24" s="67"/>
      <c r="AK24" s="67"/>
      <c r="AL24" s="67"/>
    </row>
    <row r="25" spans="2:49" ht="22.5" customHeight="1" x14ac:dyDescent="0.35">
      <c r="B25" s="25"/>
      <c r="C25" s="284">
        <v>7</v>
      </c>
      <c r="D25" s="343"/>
      <c r="E25" s="346"/>
      <c r="F25" s="349"/>
      <c r="G25" s="346"/>
      <c r="H25" s="346"/>
      <c r="I25" s="343"/>
      <c r="J25" s="272"/>
      <c r="K25" s="306"/>
      <c r="L25" s="327" t="str">
        <f t="shared" si="0"/>
        <v/>
      </c>
      <c r="M25" s="19"/>
      <c r="N25" s="25"/>
      <c r="O25" s="18"/>
      <c r="P25" s="243"/>
      <c r="Q25" s="243"/>
      <c r="R25" s="243"/>
      <c r="S25" s="243"/>
      <c r="T25" s="243"/>
      <c r="U25" s="243"/>
      <c r="V25" s="18"/>
      <c r="W25" s="18"/>
      <c r="X25" s="18"/>
      <c r="Y25" s="240"/>
      <c r="Z25" s="18"/>
      <c r="AA25" s="18"/>
      <c r="AB25" s="18"/>
      <c r="AC25" s="20">
        <f t="shared" si="1"/>
        <v>1</v>
      </c>
      <c r="AI25" s="68"/>
      <c r="AJ25" s="67"/>
      <c r="AK25" s="67" t="str">
        <f>IF(E39="","",IF(E39=$AI$6,CONCATENATE($AL$8," ","(",TEXT($AL$9,"£0.00"),")"),IF(E39=$AJ$6,CONCATENATE($AL$8," ","(",TEXT($AL$9,"£0.00"),")"),IF(E39=$AK$6,CONCATENATE($AL$8," ","(",TEXT($AL$9,"£0.00"),")"),IF(E39=$AL$6,CONCATENATE($AK$8," ","(",TEXT($AK$9,"£0.00"),")"),0)))))</f>
        <v/>
      </c>
      <c r="AL25" s="67" t="str">
        <f>IF(E39="","","No")</f>
        <v/>
      </c>
    </row>
    <row r="26" spans="2:49" ht="22.5" customHeight="1" x14ac:dyDescent="0.35">
      <c r="B26" s="25"/>
      <c r="C26" s="284">
        <v>8</v>
      </c>
      <c r="D26" s="343"/>
      <c r="E26" s="346"/>
      <c r="F26" s="349"/>
      <c r="G26" s="346"/>
      <c r="H26" s="346"/>
      <c r="I26" s="343"/>
      <c r="J26" s="272"/>
      <c r="K26" s="306"/>
      <c r="L26" s="327" t="str">
        <f t="shared" si="0"/>
        <v/>
      </c>
      <c r="M26" s="19"/>
      <c r="N26" s="25"/>
      <c r="O26" s="18"/>
      <c r="P26" s="243"/>
      <c r="Q26" s="243"/>
      <c r="R26" s="243"/>
      <c r="S26" s="243"/>
      <c r="T26" s="243"/>
      <c r="U26" s="243"/>
      <c r="V26" s="18"/>
      <c r="W26" s="18"/>
      <c r="X26" s="18"/>
      <c r="Y26" s="240"/>
      <c r="Z26" s="18"/>
      <c r="AA26" s="18"/>
      <c r="AB26" s="18"/>
      <c r="AC26" s="20">
        <f t="shared" si="1"/>
        <v>1</v>
      </c>
      <c r="AI26" s="68"/>
      <c r="AJ26" s="67"/>
      <c r="AK26" s="67" t="str">
        <f>IF(E40="","",IF(E40=$AI$6,CONCATENATE($AL$8," ","(",TEXT($AL$9,"£0.00"),")"),IF(E40=$AJ$6,CONCATENATE($AL$8," ","(",TEXT($AL$9,"£0.00"),")"),IF(E40=$AK$6,CONCATENATE($AL$8," ","(",TEXT($AL$9,"£0.00"),")"),IF(E40=$AL$6,CONCATENATE($AK$8," ","(",TEXT($AK$9,"£0.00"),")"),0)))))</f>
        <v/>
      </c>
      <c r="AL26" s="67" t="str">
        <f>IF(E40="","","No")</f>
        <v/>
      </c>
    </row>
    <row r="27" spans="2:49" ht="22.5" customHeight="1" x14ac:dyDescent="0.35">
      <c r="B27" s="25"/>
      <c r="C27" s="284">
        <v>9</v>
      </c>
      <c r="D27" s="343"/>
      <c r="E27" s="346"/>
      <c r="F27" s="349"/>
      <c r="G27" s="346"/>
      <c r="H27" s="346"/>
      <c r="I27" s="343"/>
      <c r="J27" s="272"/>
      <c r="K27" s="306"/>
      <c r="L27" s="327" t="str">
        <f t="shared" si="0"/>
        <v/>
      </c>
      <c r="M27" s="19"/>
      <c r="N27" s="341"/>
      <c r="O27" s="243"/>
      <c r="P27" s="243"/>
      <c r="Q27" s="243"/>
      <c r="R27" s="243"/>
      <c r="S27" s="243"/>
      <c r="T27" s="243"/>
      <c r="U27" s="243"/>
      <c r="V27" s="18"/>
      <c r="W27" s="18"/>
      <c r="X27" s="18"/>
      <c r="Y27" s="240"/>
      <c r="Z27" s="18"/>
      <c r="AA27" s="18"/>
      <c r="AB27" s="18"/>
      <c r="AC27" s="20">
        <f t="shared" si="1"/>
        <v>1</v>
      </c>
      <c r="AI27" s="68"/>
      <c r="AJ27" s="67"/>
      <c r="AK27" s="67" t="str">
        <f>IF(E41="","",IF(E41=$AI$6,CONCATENATE($AL$8," ","(",TEXT($AL$9,"£0.00"),")"),IF(E41=$AJ$6,CONCATENATE($AL$8," ","(",TEXT($AL$9,"£0.00"),")"),IF(E41=$AK$6,CONCATENATE($AL$8," ","(",TEXT($AL$9,"£0.00"),")"),IF(E41=$AL$6,CONCATENATE($AK$8," ","(",TEXT($AK$9,"£0.00"),")"),0)))))</f>
        <v/>
      </c>
      <c r="AL27" s="67" t="str">
        <f>IF(E41="","","No")</f>
        <v/>
      </c>
    </row>
    <row r="28" spans="2:49" ht="22.5" customHeight="1" x14ac:dyDescent="0.35">
      <c r="B28" s="25"/>
      <c r="C28" s="284">
        <v>10</v>
      </c>
      <c r="D28" s="343"/>
      <c r="E28" s="346"/>
      <c r="F28" s="349"/>
      <c r="G28" s="346"/>
      <c r="H28" s="346"/>
      <c r="I28" s="343"/>
      <c r="J28" s="272"/>
      <c r="K28" s="306"/>
      <c r="L28" s="327" t="str">
        <f t="shared" si="0"/>
        <v/>
      </c>
      <c r="M28" s="19"/>
      <c r="N28" s="341"/>
      <c r="O28" s="243"/>
      <c r="P28" s="243"/>
      <c r="Q28" s="243"/>
      <c r="R28" s="243"/>
      <c r="S28" s="243"/>
      <c r="T28" s="243"/>
      <c r="U28" s="243"/>
      <c r="V28" s="18"/>
      <c r="W28" s="18"/>
      <c r="X28" s="18"/>
      <c r="Y28" s="240"/>
      <c r="Z28" s="18"/>
      <c r="AA28" s="18"/>
      <c r="AB28" s="18"/>
      <c r="AC28" s="20">
        <f t="shared" si="1"/>
        <v>1</v>
      </c>
      <c r="AI28" s="12"/>
    </row>
    <row r="29" spans="2:49" ht="19.5" customHeight="1" x14ac:dyDescent="0.3">
      <c r="B29" s="25"/>
      <c r="C29" s="243"/>
      <c r="D29" s="243"/>
      <c r="E29" s="243"/>
      <c r="F29" s="242"/>
      <c r="G29" s="242"/>
      <c r="H29" s="242"/>
      <c r="I29" s="242"/>
      <c r="J29" s="242"/>
      <c r="K29" s="242"/>
      <c r="L29" s="242"/>
      <c r="M29" s="19"/>
      <c r="N29" s="341"/>
      <c r="O29" s="243"/>
      <c r="P29" s="243"/>
      <c r="Q29" s="243"/>
      <c r="R29" s="298"/>
      <c r="S29" s="298"/>
      <c r="T29" s="243"/>
      <c r="U29" s="243"/>
      <c r="V29" s="18"/>
      <c r="W29" s="18"/>
      <c r="X29" s="18"/>
      <c r="Y29" s="18"/>
      <c r="Z29" s="18"/>
      <c r="AA29" s="18"/>
      <c r="AB29" s="18"/>
    </row>
    <row r="30" spans="2:49" ht="20.25" customHeight="1" x14ac:dyDescent="0.35">
      <c r="B30" s="25"/>
      <c r="C30" s="1286" t="s">
        <v>6</v>
      </c>
      <c r="D30" s="1287"/>
      <c r="E30" s="1287"/>
      <c r="F30" s="1287"/>
      <c r="G30" s="1287"/>
      <c r="H30" s="1287"/>
      <c r="I30" s="1287"/>
      <c r="J30" s="1287"/>
      <c r="K30" s="1287"/>
      <c r="L30" s="1288"/>
      <c r="M30" s="19"/>
      <c r="N30" s="217"/>
      <c r="O30" s="243"/>
      <c r="P30" s="243"/>
      <c r="Q30" s="243"/>
      <c r="R30" s="243"/>
      <c r="S30" s="243"/>
      <c r="T30" s="243"/>
      <c r="U30" s="243"/>
      <c r="V30" s="18"/>
      <c r="W30" s="18"/>
      <c r="X30" s="18"/>
      <c r="Y30" s="18"/>
      <c r="Z30" s="18"/>
      <c r="AA30" s="18"/>
      <c r="AB30" s="18"/>
      <c r="AH30" s="12"/>
      <c r="AI30" s="68"/>
      <c r="AJ30" s="12"/>
      <c r="AK30" s="66"/>
    </row>
    <row r="31" spans="2:49" ht="38.25" customHeight="1" x14ac:dyDescent="0.35">
      <c r="B31" s="25"/>
      <c r="C31" s="259" t="s">
        <v>100</v>
      </c>
      <c r="D31" s="285" t="s">
        <v>17</v>
      </c>
      <c r="E31" s="287" t="s">
        <v>18</v>
      </c>
      <c r="F31" s="328" t="s">
        <v>47</v>
      </c>
      <c r="G31" s="328" t="s">
        <v>82</v>
      </c>
      <c r="H31" s="285" t="s">
        <v>48</v>
      </c>
      <c r="I31" s="285" t="s">
        <v>49</v>
      </c>
      <c r="J31" s="287" t="s">
        <v>50</v>
      </c>
      <c r="K31" s="268" t="s">
        <v>52</v>
      </c>
      <c r="L31" s="304" t="s">
        <v>71</v>
      </c>
      <c r="M31" s="19"/>
      <c r="N31" s="217"/>
      <c r="O31" s="243"/>
      <c r="P31" s="243"/>
      <c r="Q31" s="243"/>
      <c r="R31" s="18"/>
      <c r="S31" s="18"/>
      <c r="T31" s="243"/>
      <c r="U31" s="243"/>
      <c r="V31" s="18"/>
      <c r="W31" s="18"/>
      <c r="X31" s="18"/>
      <c r="Y31" s="18"/>
      <c r="Z31" s="18"/>
      <c r="AA31" s="18"/>
      <c r="AB31" s="18"/>
      <c r="AC31" s="72"/>
      <c r="AI31" s="73"/>
      <c r="AJ31" s="71"/>
      <c r="AK31" s="21" t="s">
        <v>109</v>
      </c>
      <c r="AL31" s="31" t="s">
        <v>56</v>
      </c>
      <c r="AM31" s="21" t="s">
        <v>135</v>
      </c>
      <c r="AN31" s="21" t="s">
        <v>108</v>
      </c>
      <c r="AO31" s="31" t="s">
        <v>35</v>
      </c>
    </row>
    <row r="32" spans="2:49" ht="22.5" customHeight="1" x14ac:dyDescent="0.35">
      <c r="B32" s="25"/>
      <c r="C32" s="284">
        <v>1</v>
      </c>
      <c r="D32" s="305"/>
      <c r="E32" s="273"/>
      <c r="F32" s="308"/>
      <c r="G32" s="329"/>
      <c r="H32" s="307"/>
      <c r="I32" s="307"/>
      <c r="J32" s="273"/>
      <c r="K32" s="271"/>
      <c r="L32" s="275"/>
      <c r="M32" s="19"/>
      <c r="N32" s="217"/>
      <c r="O32" s="243"/>
      <c r="P32" s="243"/>
      <c r="Q32" s="243"/>
      <c r="R32" s="18"/>
      <c r="S32" s="18"/>
      <c r="T32" s="243"/>
      <c r="U32" s="243"/>
      <c r="V32" s="18"/>
      <c r="W32" s="18"/>
      <c r="X32" s="18"/>
      <c r="Y32" s="18"/>
      <c r="Z32" s="18"/>
      <c r="AA32" s="18"/>
      <c r="AB32" s="18"/>
      <c r="AC32" s="12"/>
      <c r="AH32" s="87"/>
      <c r="AI32" s="88"/>
      <c r="AJ32" s="74"/>
      <c r="AK32" s="93">
        <f t="shared" ref="AK32:AK41" si="2">IF(D45="",1,2)</f>
        <v>1</v>
      </c>
      <c r="AL32" s="93">
        <f t="shared" ref="AL32:AL41" si="3">IF(E45="",1,2)</f>
        <v>1</v>
      </c>
      <c r="AM32" s="93">
        <f t="shared" ref="AM32:AM41" si="4">IF(F45="",1,2)</f>
        <v>1</v>
      </c>
      <c r="AN32" s="93">
        <f t="shared" ref="AN32:AN41" si="5">IF(G45="",1,2)</f>
        <v>1</v>
      </c>
      <c r="AO32" s="93">
        <f t="shared" ref="AO32:AO41" si="6">IF(H45="",1,2)</f>
        <v>1</v>
      </c>
      <c r="AU32" s="12"/>
      <c r="AW32" s="75"/>
    </row>
    <row r="33" spans="2:57" ht="22.5" customHeight="1" x14ac:dyDescent="0.35">
      <c r="B33" s="25"/>
      <c r="C33" s="284">
        <v>2</v>
      </c>
      <c r="D33" s="305"/>
      <c r="E33" s="273"/>
      <c r="F33" s="308"/>
      <c r="G33" s="329"/>
      <c r="H33" s="307"/>
      <c r="I33" s="307"/>
      <c r="J33" s="273"/>
      <c r="K33" s="271"/>
      <c r="L33" s="275"/>
      <c r="M33" s="19"/>
      <c r="N33" s="217"/>
      <c r="O33" s="243"/>
      <c r="P33" s="243"/>
      <c r="Q33" s="243"/>
      <c r="R33" s="18"/>
      <c r="S33" s="18"/>
      <c r="T33" s="243"/>
      <c r="U33" s="243"/>
      <c r="V33" s="18"/>
      <c r="W33" s="18"/>
      <c r="X33" s="18"/>
      <c r="Y33" s="18"/>
      <c r="Z33" s="18"/>
      <c r="AA33" s="18"/>
      <c r="AB33" s="18"/>
      <c r="AC33" s="12"/>
      <c r="AH33" s="87"/>
      <c r="AI33" s="88"/>
      <c r="AJ33" s="74"/>
      <c r="AK33" s="93">
        <f t="shared" si="2"/>
        <v>1</v>
      </c>
      <c r="AL33" s="93">
        <f t="shared" si="3"/>
        <v>1</v>
      </c>
      <c r="AM33" s="93">
        <f t="shared" si="4"/>
        <v>1</v>
      </c>
      <c r="AN33" s="93">
        <f t="shared" si="5"/>
        <v>1</v>
      </c>
      <c r="AO33" s="93">
        <f t="shared" si="6"/>
        <v>1</v>
      </c>
      <c r="AU33" s="12"/>
      <c r="AW33" s="75"/>
    </row>
    <row r="34" spans="2:57" ht="22.5" customHeight="1" x14ac:dyDescent="0.35">
      <c r="B34" s="25"/>
      <c r="C34" s="284">
        <v>3</v>
      </c>
      <c r="D34" s="305"/>
      <c r="E34" s="273"/>
      <c r="F34" s="308"/>
      <c r="G34" s="329"/>
      <c r="H34" s="307"/>
      <c r="I34" s="307"/>
      <c r="J34" s="273"/>
      <c r="K34" s="271"/>
      <c r="L34" s="275"/>
      <c r="M34" s="19"/>
      <c r="N34" s="217"/>
      <c r="O34" s="243"/>
      <c r="P34" s="243"/>
      <c r="Q34" s="243"/>
      <c r="R34" s="18"/>
      <c r="S34" s="18"/>
      <c r="T34" s="243"/>
      <c r="U34" s="243"/>
      <c r="V34" s="18"/>
      <c r="W34" s="18"/>
      <c r="X34" s="18"/>
      <c r="Y34" s="18"/>
      <c r="Z34" s="18"/>
      <c r="AA34" s="18"/>
      <c r="AB34" s="18"/>
      <c r="AC34" s="12"/>
      <c r="AH34" s="87"/>
      <c r="AI34" s="88"/>
      <c r="AJ34" s="74"/>
      <c r="AK34" s="93">
        <f t="shared" si="2"/>
        <v>1</v>
      </c>
      <c r="AL34" s="93">
        <f t="shared" si="3"/>
        <v>1</v>
      </c>
      <c r="AM34" s="93">
        <f t="shared" si="4"/>
        <v>1</v>
      </c>
      <c r="AN34" s="93">
        <f t="shared" si="5"/>
        <v>1</v>
      </c>
      <c r="AO34" s="93">
        <f t="shared" si="6"/>
        <v>1</v>
      </c>
      <c r="AU34" s="12"/>
      <c r="AW34" s="75"/>
    </row>
    <row r="35" spans="2:57" ht="22.5" customHeight="1" x14ac:dyDescent="0.35">
      <c r="B35" s="25"/>
      <c r="C35" s="284">
        <v>4</v>
      </c>
      <c r="D35" s="305"/>
      <c r="E35" s="273"/>
      <c r="F35" s="308"/>
      <c r="G35" s="329"/>
      <c r="H35" s="307"/>
      <c r="I35" s="307"/>
      <c r="J35" s="273"/>
      <c r="K35" s="271"/>
      <c r="L35" s="275"/>
      <c r="M35" s="19"/>
      <c r="N35" s="217"/>
      <c r="O35" s="243"/>
      <c r="P35" s="243"/>
      <c r="Q35" s="243"/>
      <c r="R35" s="18"/>
      <c r="S35" s="18"/>
      <c r="T35" s="243"/>
      <c r="U35" s="243"/>
      <c r="V35" s="18"/>
      <c r="W35" s="18"/>
      <c r="X35" s="18"/>
      <c r="Y35" s="18"/>
      <c r="Z35" s="18"/>
      <c r="AA35" s="18"/>
      <c r="AB35" s="18"/>
      <c r="AC35" s="12"/>
      <c r="AH35" s="75"/>
      <c r="AI35" s="76"/>
      <c r="AJ35" s="74"/>
      <c r="AK35" s="93">
        <f t="shared" si="2"/>
        <v>1</v>
      </c>
      <c r="AL35" s="93">
        <f t="shared" si="3"/>
        <v>1</v>
      </c>
      <c r="AM35" s="93">
        <f t="shared" si="4"/>
        <v>1</v>
      </c>
      <c r="AN35" s="93">
        <f t="shared" si="5"/>
        <v>1</v>
      </c>
      <c r="AO35" s="93">
        <f t="shared" si="6"/>
        <v>1</v>
      </c>
      <c r="AU35" s="12"/>
      <c r="AW35" s="75"/>
    </row>
    <row r="36" spans="2:57" ht="22.5" customHeight="1" x14ac:dyDescent="0.35">
      <c r="B36" s="25"/>
      <c r="C36" s="284">
        <v>5</v>
      </c>
      <c r="D36" s="305"/>
      <c r="E36" s="273"/>
      <c r="F36" s="308"/>
      <c r="G36" s="329"/>
      <c r="H36" s="307"/>
      <c r="I36" s="307"/>
      <c r="J36" s="273"/>
      <c r="K36" s="271"/>
      <c r="L36" s="275"/>
      <c r="M36" s="19"/>
      <c r="N36" s="217"/>
      <c r="O36" s="243"/>
      <c r="P36" s="243"/>
      <c r="Q36" s="243"/>
      <c r="R36" s="18"/>
      <c r="S36" s="18"/>
      <c r="T36" s="243"/>
      <c r="U36" s="243"/>
      <c r="V36" s="18"/>
      <c r="W36" s="18"/>
      <c r="X36" s="18"/>
      <c r="Y36" s="18"/>
      <c r="Z36" s="18"/>
      <c r="AA36" s="18"/>
      <c r="AB36" s="18"/>
      <c r="AC36" s="12"/>
      <c r="AH36" s="87"/>
      <c r="AI36" s="88"/>
      <c r="AJ36" s="74"/>
      <c r="AK36" s="93">
        <f t="shared" si="2"/>
        <v>1</v>
      </c>
      <c r="AL36" s="93">
        <f t="shared" si="3"/>
        <v>1</v>
      </c>
      <c r="AM36" s="93">
        <f t="shared" si="4"/>
        <v>1</v>
      </c>
      <c r="AN36" s="93">
        <f t="shared" si="5"/>
        <v>1</v>
      </c>
      <c r="AO36" s="93">
        <f t="shared" si="6"/>
        <v>1</v>
      </c>
      <c r="AU36" s="12"/>
      <c r="AW36" s="75"/>
    </row>
    <row r="37" spans="2:57" ht="22.5" customHeight="1" x14ac:dyDescent="0.35">
      <c r="B37" s="25"/>
      <c r="C37" s="284">
        <v>6</v>
      </c>
      <c r="D37" s="305"/>
      <c r="E37" s="273"/>
      <c r="F37" s="308"/>
      <c r="G37" s="329"/>
      <c r="H37" s="307"/>
      <c r="I37" s="307"/>
      <c r="J37" s="273"/>
      <c r="K37" s="271"/>
      <c r="L37" s="275"/>
      <c r="M37" s="19"/>
      <c r="N37" s="217"/>
      <c r="O37" s="243"/>
      <c r="P37" s="243"/>
      <c r="Q37" s="243"/>
      <c r="R37" s="18"/>
      <c r="S37" s="18"/>
      <c r="T37" s="243"/>
      <c r="U37" s="243"/>
      <c r="V37" s="18"/>
      <c r="W37" s="18"/>
      <c r="X37" s="18"/>
      <c r="Y37" s="18"/>
      <c r="Z37" s="18"/>
      <c r="AA37" s="18"/>
      <c r="AB37" s="18"/>
      <c r="AC37" s="12"/>
      <c r="AH37" s="87"/>
      <c r="AI37" s="88"/>
      <c r="AJ37" s="74"/>
      <c r="AK37" s="93">
        <f t="shared" si="2"/>
        <v>1</v>
      </c>
      <c r="AL37" s="93">
        <f t="shared" si="3"/>
        <v>1</v>
      </c>
      <c r="AM37" s="93">
        <f t="shared" si="4"/>
        <v>1</v>
      </c>
      <c r="AN37" s="93">
        <f t="shared" si="5"/>
        <v>1</v>
      </c>
      <c r="AO37" s="93">
        <f t="shared" si="6"/>
        <v>1</v>
      </c>
      <c r="AU37" s="12"/>
      <c r="AW37" s="75"/>
    </row>
    <row r="38" spans="2:57" ht="22.5" customHeight="1" x14ac:dyDescent="0.35">
      <c r="B38" s="25"/>
      <c r="C38" s="284">
        <v>7</v>
      </c>
      <c r="D38" s="305"/>
      <c r="E38" s="273"/>
      <c r="F38" s="308"/>
      <c r="G38" s="329"/>
      <c r="H38" s="307"/>
      <c r="I38" s="307"/>
      <c r="J38" s="273"/>
      <c r="K38" s="271"/>
      <c r="L38" s="275"/>
      <c r="M38" s="19"/>
      <c r="N38" s="217"/>
      <c r="O38" s="243"/>
      <c r="P38" s="243"/>
      <c r="Q38" s="243"/>
      <c r="R38" s="18"/>
      <c r="S38" s="18"/>
      <c r="T38" s="243"/>
      <c r="U38" s="243"/>
      <c r="V38" s="18"/>
      <c r="W38" s="18"/>
      <c r="X38" s="18"/>
      <c r="Y38" s="18"/>
      <c r="Z38" s="18"/>
      <c r="AA38" s="18"/>
      <c r="AB38" s="18"/>
      <c r="AC38" s="12"/>
      <c r="AH38" s="87"/>
      <c r="AI38" s="88"/>
      <c r="AJ38" s="74"/>
      <c r="AK38" s="93">
        <f t="shared" si="2"/>
        <v>1</v>
      </c>
      <c r="AL38" s="93">
        <f t="shared" si="3"/>
        <v>1</v>
      </c>
      <c r="AM38" s="93">
        <f t="shared" si="4"/>
        <v>1</v>
      </c>
      <c r="AN38" s="93">
        <f t="shared" si="5"/>
        <v>1</v>
      </c>
      <c r="AO38" s="93">
        <f t="shared" si="6"/>
        <v>1</v>
      </c>
      <c r="AU38" s="12"/>
      <c r="AW38" s="75"/>
    </row>
    <row r="39" spans="2:57" ht="22.5" customHeight="1" x14ac:dyDescent="0.35">
      <c r="B39" s="25"/>
      <c r="C39" s="284">
        <v>8</v>
      </c>
      <c r="D39" s="305"/>
      <c r="E39" s="273"/>
      <c r="F39" s="308"/>
      <c r="G39" s="329"/>
      <c r="H39" s="307"/>
      <c r="I39" s="307"/>
      <c r="J39" s="273"/>
      <c r="K39" s="271"/>
      <c r="L39" s="275"/>
      <c r="M39" s="19"/>
      <c r="N39" s="217"/>
      <c r="O39" s="243"/>
      <c r="P39" s="243"/>
      <c r="Q39" s="243"/>
      <c r="R39" s="18"/>
      <c r="S39" s="18"/>
      <c r="T39" s="243"/>
      <c r="U39" s="243"/>
      <c r="V39" s="18"/>
      <c r="W39" s="18"/>
      <c r="X39" s="18"/>
      <c r="Y39" s="18"/>
      <c r="Z39" s="18"/>
      <c r="AA39" s="18"/>
      <c r="AB39" s="18"/>
      <c r="AC39" s="12"/>
      <c r="AH39" s="87"/>
      <c r="AI39" s="88"/>
      <c r="AJ39" s="74"/>
      <c r="AK39" s="93">
        <f t="shared" si="2"/>
        <v>1</v>
      </c>
      <c r="AL39" s="93">
        <f t="shared" si="3"/>
        <v>1</v>
      </c>
      <c r="AM39" s="93">
        <f t="shared" si="4"/>
        <v>1</v>
      </c>
      <c r="AN39" s="93">
        <f t="shared" si="5"/>
        <v>1</v>
      </c>
      <c r="AO39" s="93">
        <f t="shared" si="6"/>
        <v>1</v>
      </c>
      <c r="AU39" s="12"/>
      <c r="AW39" s="75"/>
    </row>
    <row r="40" spans="2:57" ht="22.5" customHeight="1" x14ac:dyDescent="0.35">
      <c r="B40" s="25"/>
      <c r="C40" s="284">
        <v>9</v>
      </c>
      <c r="D40" s="305"/>
      <c r="E40" s="273"/>
      <c r="F40" s="308"/>
      <c r="G40" s="329"/>
      <c r="H40" s="307"/>
      <c r="I40" s="307"/>
      <c r="J40" s="273"/>
      <c r="K40" s="271"/>
      <c r="L40" s="275"/>
      <c r="M40" s="19"/>
      <c r="N40" s="217"/>
      <c r="O40" s="243"/>
      <c r="P40" s="243"/>
      <c r="Q40" s="243"/>
      <c r="R40" s="18"/>
      <c r="S40" s="18"/>
      <c r="T40" s="243"/>
      <c r="U40" s="243"/>
      <c r="V40" s="18"/>
      <c r="W40" s="18"/>
      <c r="X40" s="18"/>
      <c r="Y40" s="18"/>
      <c r="Z40" s="18"/>
      <c r="AA40" s="18"/>
      <c r="AB40" s="18"/>
      <c r="AC40" s="12"/>
      <c r="AH40" s="87"/>
      <c r="AI40" s="88"/>
      <c r="AJ40" s="74"/>
      <c r="AK40" s="93">
        <f t="shared" si="2"/>
        <v>1</v>
      </c>
      <c r="AL40" s="93">
        <f t="shared" si="3"/>
        <v>1</v>
      </c>
      <c r="AM40" s="93">
        <f t="shared" si="4"/>
        <v>1</v>
      </c>
      <c r="AN40" s="93">
        <f t="shared" si="5"/>
        <v>1</v>
      </c>
      <c r="AO40" s="93">
        <f t="shared" si="6"/>
        <v>1</v>
      </c>
      <c r="AU40" s="12"/>
      <c r="AW40" s="75"/>
    </row>
    <row r="41" spans="2:57" ht="22.5" customHeight="1" x14ac:dyDescent="0.35">
      <c r="B41" s="25"/>
      <c r="C41" s="284">
        <v>10</v>
      </c>
      <c r="D41" s="305"/>
      <c r="E41" s="273"/>
      <c r="F41" s="308"/>
      <c r="G41" s="329"/>
      <c r="H41" s="307"/>
      <c r="I41" s="307"/>
      <c r="J41" s="273"/>
      <c r="K41" s="271"/>
      <c r="L41" s="275"/>
      <c r="M41" s="19"/>
      <c r="N41" s="217"/>
      <c r="O41" s="243"/>
      <c r="P41" s="243"/>
      <c r="Q41" s="243"/>
      <c r="R41" s="18"/>
      <c r="S41" s="18"/>
      <c r="T41" s="243"/>
      <c r="U41" s="243"/>
      <c r="V41" s="18"/>
      <c r="W41" s="18"/>
      <c r="X41" s="18"/>
      <c r="Y41" s="18"/>
      <c r="Z41" s="18"/>
      <c r="AA41" s="18"/>
      <c r="AB41" s="18"/>
      <c r="AC41" s="12"/>
      <c r="AH41" s="87"/>
      <c r="AI41" s="88"/>
      <c r="AJ41" s="74"/>
      <c r="AK41" s="93">
        <f t="shared" si="2"/>
        <v>1</v>
      </c>
      <c r="AL41" s="93">
        <f t="shared" si="3"/>
        <v>1</v>
      </c>
      <c r="AM41" s="93">
        <f t="shared" si="4"/>
        <v>1</v>
      </c>
      <c r="AN41" s="93">
        <f t="shared" si="5"/>
        <v>1</v>
      </c>
      <c r="AO41" s="93">
        <f t="shared" si="6"/>
        <v>1</v>
      </c>
      <c r="AU41" s="12"/>
      <c r="AW41" s="75"/>
    </row>
    <row r="42" spans="2:57" ht="17.25" x14ac:dyDescent="0.35">
      <c r="B42" s="25"/>
      <c r="C42" s="242"/>
      <c r="D42" s="242"/>
      <c r="E42" s="242"/>
      <c r="F42" s="242"/>
      <c r="G42" s="242"/>
      <c r="H42" s="242"/>
      <c r="I42" s="242"/>
      <c r="J42" s="242"/>
      <c r="K42" s="264"/>
      <c r="L42" s="242"/>
      <c r="M42" s="19"/>
      <c r="N42" s="217"/>
      <c r="O42" s="243"/>
      <c r="P42" s="243"/>
      <c r="Q42" s="243"/>
      <c r="R42" s="243"/>
      <c r="S42" s="243"/>
      <c r="T42" s="243"/>
      <c r="U42" s="243"/>
      <c r="V42" s="18"/>
      <c r="W42" s="18"/>
      <c r="X42" s="18"/>
      <c r="Y42" s="18"/>
      <c r="Z42" s="18"/>
      <c r="AA42" s="18"/>
      <c r="AB42" s="18"/>
      <c r="AC42" s="12"/>
      <c r="AH42" s="87"/>
      <c r="AI42" s="88"/>
      <c r="AJ42" s="74"/>
      <c r="AK42" s="77">
        <f>SUM(AK32:AK41)</f>
        <v>10</v>
      </c>
      <c r="AL42" s="78">
        <f>SUM(AL32:AL41)</f>
        <v>10</v>
      </c>
      <c r="AM42" s="78">
        <f>SUM(AM32:AM41)</f>
        <v>10</v>
      </c>
      <c r="AN42" s="78">
        <f>SUM(AN32:AN41)</f>
        <v>10</v>
      </c>
      <c r="AO42" s="79">
        <f>SUM(AO32:AO41)</f>
        <v>10</v>
      </c>
      <c r="AU42" s="12"/>
      <c r="AW42" s="75"/>
    </row>
    <row r="43" spans="2:57" ht="17.25" x14ac:dyDescent="0.35">
      <c r="B43" s="25"/>
      <c r="C43" s="309" t="s">
        <v>110</v>
      </c>
      <c r="D43" s="310"/>
      <c r="E43" s="310"/>
      <c r="F43" s="310"/>
      <c r="G43" s="310"/>
      <c r="H43" s="311"/>
      <c r="I43" s="242"/>
      <c r="J43" s="242"/>
      <c r="K43" s="264"/>
      <c r="L43" s="242"/>
      <c r="M43" s="19"/>
      <c r="N43" s="217"/>
      <c r="O43" s="243"/>
      <c r="P43" s="243"/>
      <c r="Q43" s="243"/>
      <c r="R43" s="243"/>
      <c r="S43" s="243"/>
      <c r="T43" s="243"/>
      <c r="U43" s="243"/>
      <c r="V43" s="18"/>
      <c r="W43" s="18"/>
      <c r="X43" s="18"/>
      <c r="Y43" s="18"/>
      <c r="Z43" s="18"/>
      <c r="AA43" s="18"/>
      <c r="AB43" s="18"/>
      <c r="AC43" s="12"/>
      <c r="AH43" s="87"/>
      <c r="AI43" s="88"/>
      <c r="AJ43" s="74"/>
      <c r="AU43" s="12"/>
      <c r="AW43" s="75"/>
    </row>
    <row r="44" spans="2:57" ht="31.5" customHeight="1" x14ac:dyDescent="0.35">
      <c r="B44" s="25"/>
      <c r="C44" s="259" t="s">
        <v>100</v>
      </c>
      <c r="D44" s="280" t="s">
        <v>253</v>
      </c>
      <c r="E44" s="283" t="s">
        <v>56</v>
      </c>
      <c r="F44" s="283" t="s">
        <v>134</v>
      </c>
      <c r="G44" s="280" t="s">
        <v>208</v>
      </c>
      <c r="H44" s="283" t="s">
        <v>35</v>
      </c>
      <c r="I44" s="242"/>
      <c r="J44" s="242"/>
      <c r="K44" s="264"/>
      <c r="L44" s="242"/>
      <c r="M44" s="19"/>
      <c r="N44" s="217"/>
      <c r="O44" s="243"/>
      <c r="P44" s="243"/>
      <c r="Q44" s="243"/>
      <c r="R44" s="243"/>
      <c r="S44" s="243"/>
      <c r="T44" s="243"/>
      <c r="U44" s="243"/>
      <c r="V44" s="18"/>
      <c r="W44" s="18"/>
      <c r="X44" s="18"/>
      <c r="Y44" s="18"/>
      <c r="Z44" s="18"/>
      <c r="AA44" s="18"/>
      <c r="AB44" s="18"/>
      <c r="AC44" s="12"/>
      <c r="AU44" s="12"/>
      <c r="AW44" s="75"/>
    </row>
    <row r="45" spans="2:57" ht="21.75" customHeight="1" x14ac:dyDescent="0.35">
      <c r="B45" s="25"/>
      <c r="C45" s="284">
        <v>1</v>
      </c>
      <c r="D45" s="313" t="str">
        <f>IF(F19="","",IF(F32="","",IF(F32=$AM$8,$AM$9,HLOOKUP(F32,$AJ$8:$AM$9,2,FALSE))))</f>
        <v/>
      </c>
      <c r="E45" s="313" t="str">
        <f t="shared" ref="E45:E54" si="7">IF(D32=$AI$10,$AI$11,IF(D32=$AJ$10,$AJ$11,""))</f>
        <v/>
      </c>
      <c r="F45" s="313" t="str">
        <f t="shared" ref="F45:F54" si="8">IF(E19="","",IF(J19="","",IF(J19=$AJ$4,$AJ$13,IF(J19=$AI$4,$AI$13))))</f>
        <v/>
      </c>
      <c r="G45" s="314" t="str">
        <f t="shared" ref="G45:G54" si="9">IF(D19="","",IF(L32="","",IF(AND(AC19=2,L32=""),"-",HLOOKUP(L32,$AI$14:$AK$15,2,FALSE))))</f>
        <v/>
      </c>
      <c r="H45" s="315" t="str">
        <f t="shared" ref="H45:H54" si="10">IF(E32="","",HLOOKUP(E32,$AI$6:$AL$7,2,FALSE))</f>
        <v/>
      </c>
      <c r="I45" s="242"/>
      <c r="J45" s="242"/>
      <c r="K45" s="264"/>
      <c r="L45" s="242"/>
      <c r="M45" s="19"/>
      <c r="N45" s="217"/>
      <c r="O45" s="243"/>
      <c r="P45" s="243"/>
      <c r="Q45" s="243"/>
      <c r="R45" s="243"/>
      <c r="S45" s="243"/>
      <c r="T45" s="243"/>
      <c r="U45" s="243"/>
      <c r="V45" s="18"/>
      <c r="W45" s="18"/>
      <c r="X45" s="18"/>
      <c r="Y45" s="18"/>
      <c r="Z45" s="18"/>
      <c r="AA45" s="18"/>
      <c r="AB45" s="18"/>
      <c r="AC45" s="12"/>
      <c r="AU45" s="12"/>
      <c r="AW45" s="75"/>
    </row>
    <row r="46" spans="2:57" ht="21.75" customHeight="1" x14ac:dyDescent="0.35">
      <c r="B46" s="25"/>
      <c r="C46" s="284">
        <v>2</v>
      </c>
      <c r="D46" s="313" t="str">
        <f t="shared" ref="D46:D54" si="11">IF(F20="","",IF(F33="","",IF(F33=$AM$8,$AM$9,HLOOKUP(F33,$AJ$8:$AM$9,2,FALSE)+4.25)))</f>
        <v/>
      </c>
      <c r="E46" s="313" t="str">
        <f t="shared" si="7"/>
        <v/>
      </c>
      <c r="F46" s="313" t="str">
        <f t="shared" si="8"/>
        <v/>
      </c>
      <c r="G46" s="314" t="str">
        <f t="shared" si="9"/>
        <v/>
      </c>
      <c r="H46" s="315" t="str">
        <f t="shared" si="10"/>
        <v/>
      </c>
      <c r="I46" s="242"/>
      <c r="J46" s="242"/>
      <c r="K46" s="242"/>
      <c r="L46" s="242"/>
      <c r="M46" s="19"/>
      <c r="N46" s="217"/>
      <c r="O46" s="243"/>
      <c r="P46" s="243"/>
      <c r="Q46" s="243"/>
      <c r="R46" s="243"/>
      <c r="S46" s="243"/>
      <c r="T46" s="243"/>
      <c r="U46" s="243"/>
      <c r="V46" s="18"/>
      <c r="W46" s="18"/>
      <c r="X46" s="18"/>
      <c r="Y46" s="18"/>
      <c r="Z46" s="18"/>
      <c r="AA46" s="18"/>
      <c r="AB46" s="18"/>
      <c r="AC46" s="12"/>
      <c r="AE46" s="91" t="s">
        <v>100</v>
      </c>
      <c r="AF46" s="64" t="s">
        <v>57</v>
      </c>
      <c r="AG46" s="1264" t="s">
        <v>43</v>
      </c>
      <c r="AH46" s="1265"/>
      <c r="AI46" s="34" t="s">
        <v>136</v>
      </c>
      <c r="AJ46" s="1266" t="s">
        <v>133</v>
      </c>
      <c r="AK46" s="1267"/>
      <c r="AL46" s="1264" t="s">
        <v>45</v>
      </c>
      <c r="AM46" s="1268"/>
      <c r="AN46" s="31" t="s">
        <v>46</v>
      </c>
      <c r="AO46" s="64" t="s">
        <v>54</v>
      </c>
      <c r="AP46" s="15"/>
      <c r="AQ46" s="89" t="s">
        <v>17</v>
      </c>
      <c r="AR46" s="89" t="s">
        <v>80</v>
      </c>
      <c r="AS46" s="89" t="s">
        <v>58</v>
      </c>
      <c r="AT46" s="89" t="s">
        <v>18</v>
      </c>
      <c r="AU46" s="1269" t="s">
        <v>47</v>
      </c>
      <c r="AV46" s="1269"/>
      <c r="AW46" s="89" t="s">
        <v>82</v>
      </c>
      <c r="AX46" s="89" t="s">
        <v>48</v>
      </c>
      <c r="AY46" s="89" t="s">
        <v>49</v>
      </c>
      <c r="AZ46" s="90" t="s">
        <v>50</v>
      </c>
      <c r="BA46" s="17"/>
      <c r="BB46" s="94" t="s">
        <v>52</v>
      </c>
      <c r="BC46" s="65" t="s">
        <v>71</v>
      </c>
    </row>
    <row r="47" spans="2:57" ht="21.75" customHeight="1" x14ac:dyDescent="0.35">
      <c r="B47" s="25"/>
      <c r="C47" s="284">
        <v>3</v>
      </c>
      <c r="D47" s="313" t="str">
        <f t="shared" si="11"/>
        <v/>
      </c>
      <c r="E47" s="313" t="str">
        <f t="shared" si="7"/>
        <v/>
      </c>
      <c r="F47" s="313" t="str">
        <f t="shared" si="8"/>
        <v/>
      </c>
      <c r="G47" s="314" t="str">
        <f t="shared" si="9"/>
        <v/>
      </c>
      <c r="H47" s="315" t="str">
        <f t="shared" si="10"/>
        <v/>
      </c>
      <c r="I47" s="279"/>
      <c r="J47" s="279"/>
      <c r="K47" s="298"/>
      <c r="L47" s="298"/>
      <c r="M47" s="19"/>
      <c r="N47" s="341"/>
      <c r="O47" s="243"/>
      <c r="P47" s="243"/>
      <c r="Q47" s="243"/>
      <c r="R47" s="243"/>
      <c r="S47" s="243"/>
      <c r="T47" s="243"/>
      <c r="U47" s="243"/>
      <c r="V47" s="18"/>
      <c r="W47" s="18"/>
      <c r="X47" s="18"/>
      <c r="Y47" s="18"/>
      <c r="Z47" s="18"/>
      <c r="AA47" s="18"/>
      <c r="AB47" s="18"/>
      <c r="AE47" s="92">
        <v>1</v>
      </c>
      <c r="AF47" s="32">
        <f t="shared" ref="AF47:AF56" si="12">IF(D19="",1,2)</f>
        <v>1</v>
      </c>
      <c r="AG47" s="1270">
        <f t="shared" ref="AG47:AG56" si="13">IF(E19="",1,2)</f>
        <v>1</v>
      </c>
      <c r="AH47" s="1271"/>
      <c r="AI47" s="97">
        <f t="shared" ref="AI47:AI56" si="14">IF(F19="",1,2)</f>
        <v>1</v>
      </c>
      <c r="AJ47" s="1272">
        <f t="shared" ref="AJ47:AJ56" si="15">IF(G19="",1,2)</f>
        <v>1</v>
      </c>
      <c r="AK47" s="1273"/>
      <c r="AL47" s="1270">
        <f t="shared" ref="AL47:AL56" si="16">IF(H19="",1,2)</f>
        <v>1</v>
      </c>
      <c r="AM47" s="1274"/>
      <c r="AN47" s="32">
        <f t="shared" ref="AN47:AN56" si="17">IF(I19="",1,2)</f>
        <v>1</v>
      </c>
      <c r="AO47" s="32">
        <f t="shared" ref="AO47:AO56" si="18">IF(J19="",1,2)</f>
        <v>1</v>
      </c>
      <c r="AP47" s="12"/>
      <c r="AQ47" s="95">
        <f t="shared" ref="AQ47:AQ56" si="19">IF(D32="",1,2)</f>
        <v>1</v>
      </c>
      <c r="AR47" s="95">
        <f t="shared" ref="AR47:AR56" si="20">IF(K19="",1,2)</f>
        <v>1</v>
      </c>
      <c r="AS47" s="95">
        <f t="shared" ref="AS47:AS56" si="21">IF(L19="",1,2)</f>
        <v>1</v>
      </c>
      <c r="AT47" s="95">
        <f t="shared" ref="AT47:AT56" si="22">IF(E32="",1,2)</f>
        <v>1</v>
      </c>
      <c r="AU47" s="1275">
        <f t="shared" ref="AU47:AU56" si="23">IF(F32="",1,2)</f>
        <v>1</v>
      </c>
      <c r="AV47" s="1275"/>
      <c r="AW47" s="98">
        <f t="shared" ref="AW47:AW56" si="24">IF(G32="",1,2)</f>
        <v>1</v>
      </c>
      <c r="AX47" s="98">
        <f t="shared" ref="AX47:AX56" si="25">IF(H32="",1,2)</f>
        <v>1</v>
      </c>
      <c r="AY47" s="98">
        <f t="shared" ref="AY47:AY56" si="26">IF(I32="",1,2)</f>
        <v>1</v>
      </c>
      <c r="AZ47" s="98">
        <f t="shared" ref="AZ47:AZ56" si="27">IF(J32="",1,2)</f>
        <v>1</v>
      </c>
      <c r="BA47" s="27"/>
      <c r="BB47" s="96">
        <f t="shared" ref="BB47:BB56" si="28">IF(K32="",1,2)</f>
        <v>1</v>
      </c>
      <c r="BC47" s="96">
        <f t="shared" ref="BC47:BC56" si="29">IF(L32="",1,2)</f>
        <v>1</v>
      </c>
      <c r="BE47" s="20">
        <f t="shared" ref="BE47:BE56" si="30">SUM(AF47:BC47)</f>
        <v>18</v>
      </c>
    </row>
    <row r="48" spans="2:57" ht="21.75" customHeight="1" x14ac:dyDescent="0.35">
      <c r="B48" s="25"/>
      <c r="C48" s="284">
        <v>4</v>
      </c>
      <c r="D48" s="313" t="str">
        <f t="shared" si="11"/>
        <v/>
      </c>
      <c r="E48" s="313" t="str">
        <f t="shared" si="7"/>
        <v/>
      </c>
      <c r="F48" s="313" t="str">
        <f t="shared" si="8"/>
        <v/>
      </c>
      <c r="G48" s="314" t="str">
        <f t="shared" si="9"/>
        <v/>
      </c>
      <c r="H48" s="315" t="str">
        <f t="shared" si="10"/>
        <v/>
      </c>
      <c r="I48" s="242"/>
      <c r="J48" s="242"/>
      <c r="K48" s="262"/>
      <c r="L48" s="312"/>
      <c r="M48" s="19"/>
      <c r="N48" s="217"/>
      <c r="O48" s="342" t="s">
        <v>51</v>
      </c>
      <c r="P48" s="243"/>
      <c r="Q48" s="243"/>
      <c r="R48" s="243"/>
      <c r="S48" s="243"/>
      <c r="T48" s="243"/>
      <c r="U48" s="243"/>
      <c r="V48" s="18"/>
      <c r="W48" s="18"/>
      <c r="X48" s="18"/>
      <c r="Y48" s="18"/>
      <c r="Z48" s="18"/>
      <c r="AA48" s="18"/>
      <c r="AB48" s="18"/>
      <c r="AE48" s="92">
        <v>2</v>
      </c>
      <c r="AF48" s="32">
        <f t="shared" si="12"/>
        <v>1</v>
      </c>
      <c r="AG48" s="1270">
        <f t="shared" si="13"/>
        <v>1</v>
      </c>
      <c r="AH48" s="1271"/>
      <c r="AI48" s="97">
        <f t="shared" si="14"/>
        <v>1</v>
      </c>
      <c r="AJ48" s="1272">
        <f t="shared" si="15"/>
        <v>1</v>
      </c>
      <c r="AK48" s="1273"/>
      <c r="AL48" s="1270">
        <f t="shared" si="16"/>
        <v>1</v>
      </c>
      <c r="AM48" s="1274"/>
      <c r="AN48" s="32">
        <f t="shared" si="17"/>
        <v>1</v>
      </c>
      <c r="AO48" s="32">
        <f t="shared" si="18"/>
        <v>1</v>
      </c>
      <c r="AP48" s="69"/>
      <c r="AQ48" s="95">
        <f t="shared" si="19"/>
        <v>1</v>
      </c>
      <c r="AR48" s="95">
        <f t="shared" si="20"/>
        <v>1</v>
      </c>
      <c r="AS48" s="95">
        <f t="shared" si="21"/>
        <v>1</v>
      </c>
      <c r="AT48" s="95">
        <f t="shared" si="22"/>
        <v>1</v>
      </c>
      <c r="AU48" s="1275">
        <f t="shared" si="23"/>
        <v>1</v>
      </c>
      <c r="AV48" s="1275"/>
      <c r="AW48" s="98">
        <f t="shared" si="24"/>
        <v>1</v>
      </c>
      <c r="AX48" s="98">
        <f t="shared" si="25"/>
        <v>1</v>
      </c>
      <c r="AY48" s="98">
        <f t="shared" si="26"/>
        <v>1</v>
      </c>
      <c r="AZ48" s="98">
        <f t="shared" si="27"/>
        <v>1</v>
      </c>
      <c r="BA48" s="27"/>
      <c r="BB48" s="96">
        <f t="shared" si="28"/>
        <v>1</v>
      </c>
      <c r="BC48" s="96">
        <f t="shared" si="29"/>
        <v>1</v>
      </c>
      <c r="BE48" s="20">
        <f t="shared" si="30"/>
        <v>18</v>
      </c>
    </row>
    <row r="49" spans="2:57" ht="21.75" customHeight="1" x14ac:dyDescent="0.35">
      <c r="B49" s="25"/>
      <c r="C49" s="284">
        <v>5</v>
      </c>
      <c r="D49" s="313" t="str">
        <f t="shared" si="11"/>
        <v/>
      </c>
      <c r="E49" s="313" t="str">
        <f t="shared" si="7"/>
        <v/>
      </c>
      <c r="F49" s="313" t="str">
        <f t="shared" si="8"/>
        <v/>
      </c>
      <c r="G49" s="314" t="str">
        <f t="shared" si="9"/>
        <v/>
      </c>
      <c r="H49" s="315" t="str">
        <f t="shared" si="10"/>
        <v/>
      </c>
      <c r="I49" s="242"/>
      <c r="J49" s="242"/>
      <c r="K49" s="262"/>
      <c r="L49" s="316"/>
      <c r="M49" s="19"/>
      <c r="N49" s="217"/>
      <c r="O49" s="342"/>
      <c r="P49" s="243"/>
      <c r="Q49" s="243"/>
      <c r="R49" s="243"/>
      <c r="S49" s="243"/>
      <c r="T49" s="243"/>
      <c r="U49" s="243"/>
      <c r="V49" s="18"/>
      <c r="W49" s="18"/>
      <c r="X49" s="18"/>
      <c r="Y49" s="18"/>
      <c r="Z49" s="18"/>
      <c r="AA49" s="18"/>
      <c r="AB49" s="18"/>
      <c r="AE49" s="92">
        <v>3</v>
      </c>
      <c r="AF49" s="32">
        <f t="shared" si="12"/>
        <v>1</v>
      </c>
      <c r="AG49" s="1270">
        <f t="shared" si="13"/>
        <v>1</v>
      </c>
      <c r="AH49" s="1271"/>
      <c r="AI49" s="97">
        <f t="shared" si="14"/>
        <v>1</v>
      </c>
      <c r="AJ49" s="1272">
        <f t="shared" si="15"/>
        <v>1</v>
      </c>
      <c r="AK49" s="1273"/>
      <c r="AL49" s="1270">
        <f t="shared" si="16"/>
        <v>1</v>
      </c>
      <c r="AM49" s="1274"/>
      <c r="AN49" s="32">
        <f t="shared" si="17"/>
        <v>1</v>
      </c>
      <c r="AO49" s="32">
        <f t="shared" si="18"/>
        <v>1</v>
      </c>
      <c r="AP49" s="70"/>
      <c r="AQ49" s="95">
        <f t="shared" si="19"/>
        <v>1</v>
      </c>
      <c r="AR49" s="95">
        <f t="shared" si="20"/>
        <v>1</v>
      </c>
      <c r="AS49" s="95">
        <f t="shared" si="21"/>
        <v>1</v>
      </c>
      <c r="AT49" s="95">
        <f t="shared" si="22"/>
        <v>1</v>
      </c>
      <c r="AU49" s="1275">
        <f t="shared" si="23"/>
        <v>1</v>
      </c>
      <c r="AV49" s="1275"/>
      <c r="AW49" s="98">
        <f t="shared" si="24"/>
        <v>1</v>
      </c>
      <c r="AX49" s="98">
        <f t="shared" si="25"/>
        <v>1</v>
      </c>
      <c r="AY49" s="98">
        <f t="shared" si="26"/>
        <v>1</v>
      </c>
      <c r="AZ49" s="98">
        <f t="shared" si="27"/>
        <v>1</v>
      </c>
      <c r="BA49" s="27"/>
      <c r="BB49" s="96">
        <f t="shared" si="28"/>
        <v>1</v>
      </c>
      <c r="BC49" s="96">
        <f t="shared" si="29"/>
        <v>1</v>
      </c>
      <c r="BE49" s="20">
        <f t="shared" si="30"/>
        <v>18</v>
      </c>
    </row>
    <row r="50" spans="2:57" ht="21.75" customHeight="1" x14ac:dyDescent="0.35">
      <c r="B50" s="25"/>
      <c r="C50" s="284">
        <v>6</v>
      </c>
      <c r="D50" s="313" t="str">
        <f t="shared" si="11"/>
        <v/>
      </c>
      <c r="E50" s="313" t="str">
        <f t="shared" si="7"/>
        <v/>
      </c>
      <c r="F50" s="313" t="str">
        <f t="shared" si="8"/>
        <v/>
      </c>
      <c r="G50" s="314" t="str">
        <f t="shared" si="9"/>
        <v/>
      </c>
      <c r="H50" s="315" t="str">
        <f t="shared" si="10"/>
        <v/>
      </c>
      <c r="I50" s="242"/>
      <c r="J50" s="242"/>
      <c r="K50" s="262"/>
      <c r="L50" s="316"/>
      <c r="M50" s="19"/>
      <c r="N50" s="217"/>
      <c r="O50" s="243"/>
      <c r="P50" s="243"/>
      <c r="Q50" s="243"/>
      <c r="R50" s="243"/>
      <c r="S50" s="243"/>
      <c r="T50" s="243"/>
      <c r="U50" s="243"/>
      <c r="V50" s="18"/>
      <c r="W50" s="18"/>
      <c r="X50" s="18"/>
      <c r="Y50" s="18"/>
      <c r="Z50" s="18"/>
      <c r="AA50" s="18"/>
      <c r="AB50" s="18"/>
      <c r="AE50" s="92">
        <v>4</v>
      </c>
      <c r="AF50" s="32">
        <f t="shared" si="12"/>
        <v>1</v>
      </c>
      <c r="AG50" s="1270">
        <f t="shared" si="13"/>
        <v>1</v>
      </c>
      <c r="AH50" s="1271"/>
      <c r="AI50" s="97">
        <f t="shared" si="14"/>
        <v>1</v>
      </c>
      <c r="AJ50" s="1272">
        <f t="shared" si="15"/>
        <v>1</v>
      </c>
      <c r="AK50" s="1273"/>
      <c r="AL50" s="1270">
        <f t="shared" si="16"/>
        <v>1</v>
      </c>
      <c r="AM50" s="1274"/>
      <c r="AN50" s="32">
        <f t="shared" si="17"/>
        <v>1</v>
      </c>
      <c r="AO50" s="32">
        <f t="shared" si="18"/>
        <v>1</v>
      </c>
      <c r="AP50" s="70"/>
      <c r="AQ50" s="95">
        <f t="shared" si="19"/>
        <v>1</v>
      </c>
      <c r="AR50" s="95">
        <f t="shared" si="20"/>
        <v>1</v>
      </c>
      <c r="AS50" s="95">
        <f t="shared" si="21"/>
        <v>1</v>
      </c>
      <c r="AT50" s="95">
        <f t="shared" si="22"/>
        <v>1</v>
      </c>
      <c r="AU50" s="1275">
        <f t="shared" si="23"/>
        <v>1</v>
      </c>
      <c r="AV50" s="1275"/>
      <c r="AW50" s="98">
        <f t="shared" si="24"/>
        <v>1</v>
      </c>
      <c r="AX50" s="98">
        <f t="shared" si="25"/>
        <v>1</v>
      </c>
      <c r="AY50" s="98">
        <f t="shared" si="26"/>
        <v>1</v>
      </c>
      <c r="AZ50" s="98">
        <f t="shared" si="27"/>
        <v>1</v>
      </c>
      <c r="BA50" s="27"/>
      <c r="BB50" s="96">
        <f t="shared" si="28"/>
        <v>1</v>
      </c>
      <c r="BC50" s="96">
        <f t="shared" si="29"/>
        <v>1</v>
      </c>
      <c r="BE50" s="20">
        <f t="shared" si="30"/>
        <v>18</v>
      </c>
    </row>
    <row r="51" spans="2:57" ht="21.75" customHeight="1" x14ac:dyDescent="0.35">
      <c r="B51" s="25"/>
      <c r="C51" s="284">
        <v>7</v>
      </c>
      <c r="D51" s="313" t="str">
        <f t="shared" si="11"/>
        <v/>
      </c>
      <c r="E51" s="313" t="str">
        <f t="shared" si="7"/>
        <v/>
      </c>
      <c r="F51" s="313" t="str">
        <f t="shared" si="8"/>
        <v/>
      </c>
      <c r="G51" s="314" t="str">
        <f t="shared" si="9"/>
        <v/>
      </c>
      <c r="H51" s="315" t="str">
        <f t="shared" si="10"/>
        <v/>
      </c>
      <c r="I51" s="242"/>
      <c r="J51" s="242"/>
      <c r="K51" s="262"/>
      <c r="L51" s="316"/>
      <c r="M51" s="19"/>
      <c r="N51" s="217"/>
      <c r="O51" s="243"/>
      <c r="P51" s="243"/>
      <c r="Q51" s="243"/>
      <c r="R51" s="243"/>
      <c r="S51" s="243"/>
      <c r="T51" s="243"/>
      <c r="U51" s="243"/>
      <c r="V51" s="18"/>
      <c r="W51" s="18"/>
      <c r="X51" s="18"/>
      <c r="Y51" s="18"/>
      <c r="Z51" s="243"/>
      <c r="AA51" s="18"/>
      <c r="AB51" s="18"/>
      <c r="AE51" s="92">
        <v>5</v>
      </c>
      <c r="AF51" s="32">
        <f t="shared" si="12"/>
        <v>1</v>
      </c>
      <c r="AG51" s="1270">
        <f t="shared" si="13"/>
        <v>1</v>
      </c>
      <c r="AH51" s="1271"/>
      <c r="AI51" s="97">
        <f t="shared" si="14"/>
        <v>1</v>
      </c>
      <c r="AJ51" s="1272">
        <f t="shared" si="15"/>
        <v>1</v>
      </c>
      <c r="AK51" s="1273"/>
      <c r="AL51" s="1270">
        <f t="shared" si="16"/>
        <v>1</v>
      </c>
      <c r="AM51" s="1274"/>
      <c r="AN51" s="32">
        <f t="shared" si="17"/>
        <v>1</v>
      </c>
      <c r="AO51" s="32">
        <f t="shared" si="18"/>
        <v>1</v>
      </c>
      <c r="AP51" s="70"/>
      <c r="AQ51" s="95">
        <f t="shared" si="19"/>
        <v>1</v>
      </c>
      <c r="AR51" s="95">
        <f t="shared" si="20"/>
        <v>1</v>
      </c>
      <c r="AS51" s="95">
        <f t="shared" si="21"/>
        <v>1</v>
      </c>
      <c r="AT51" s="95">
        <f t="shared" si="22"/>
        <v>1</v>
      </c>
      <c r="AU51" s="1275">
        <f t="shared" si="23"/>
        <v>1</v>
      </c>
      <c r="AV51" s="1275"/>
      <c r="AW51" s="98">
        <f t="shared" si="24"/>
        <v>1</v>
      </c>
      <c r="AX51" s="98">
        <f t="shared" si="25"/>
        <v>1</v>
      </c>
      <c r="AY51" s="98">
        <f t="shared" si="26"/>
        <v>1</v>
      </c>
      <c r="AZ51" s="98">
        <f t="shared" si="27"/>
        <v>1</v>
      </c>
      <c r="BA51" s="27"/>
      <c r="BB51" s="96">
        <f t="shared" si="28"/>
        <v>1</v>
      </c>
      <c r="BC51" s="96">
        <f t="shared" si="29"/>
        <v>1</v>
      </c>
      <c r="BE51" s="20">
        <f t="shared" si="30"/>
        <v>18</v>
      </c>
    </row>
    <row r="52" spans="2:57" ht="21.75" customHeight="1" x14ac:dyDescent="0.35">
      <c r="B52" s="25"/>
      <c r="C52" s="284">
        <v>8</v>
      </c>
      <c r="D52" s="313" t="str">
        <f t="shared" si="11"/>
        <v/>
      </c>
      <c r="E52" s="313" t="str">
        <f t="shared" si="7"/>
        <v/>
      </c>
      <c r="F52" s="313" t="str">
        <f t="shared" si="8"/>
        <v/>
      </c>
      <c r="G52" s="314" t="str">
        <f t="shared" si="9"/>
        <v/>
      </c>
      <c r="H52" s="315" t="str">
        <f t="shared" si="10"/>
        <v/>
      </c>
      <c r="I52" s="242"/>
      <c r="J52" s="242"/>
      <c r="K52" s="262"/>
      <c r="L52" s="316"/>
      <c r="M52" s="19"/>
      <c r="N52" s="217"/>
      <c r="O52" s="243"/>
      <c r="P52" s="243"/>
      <c r="Q52" s="243"/>
      <c r="R52" s="243"/>
      <c r="S52" s="243"/>
      <c r="T52" s="243"/>
      <c r="U52" s="243"/>
      <c r="V52" s="18"/>
      <c r="W52" s="18"/>
      <c r="X52" s="18"/>
      <c r="Y52" s="18"/>
      <c r="Z52" s="243"/>
      <c r="AA52" s="18"/>
      <c r="AB52" s="18"/>
      <c r="AE52" s="92">
        <v>6</v>
      </c>
      <c r="AF52" s="32">
        <f t="shared" si="12"/>
        <v>1</v>
      </c>
      <c r="AG52" s="1270">
        <f t="shared" si="13"/>
        <v>1</v>
      </c>
      <c r="AH52" s="1271"/>
      <c r="AI52" s="97">
        <f t="shared" si="14"/>
        <v>1</v>
      </c>
      <c r="AJ52" s="1272">
        <f t="shared" si="15"/>
        <v>1</v>
      </c>
      <c r="AK52" s="1273"/>
      <c r="AL52" s="1270">
        <f t="shared" si="16"/>
        <v>1</v>
      </c>
      <c r="AM52" s="1274"/>
      <c r="AN52" s="32">
        <f t="shared" si="17"/>
        <v>1</v>
      </c>
      <c r="AO52" s="32">
        <f t="shared" si="18"/>
        <v>1</v>
      </c>
      <c r="AP52" s="70"/>
      <c r="AQ52" s="95">
        <f t="shared" si="19"/>
        <v>1</v>
      </c>
      <c r="AR52" s="95">
        <f t="shared" si="20"/>
        <v>1</v>
      </c>
      <c r="AS52" s="95">
        <f t="shared" si="21"/>
        <v>1</v>
      </c>
      <c r="AT52" s="95">
        <f t="shared" si="22"/>
        <v>1</v>
      </c>
      <c r="AU52" s="1275">
        <f t="shared" si="23"/>
        <v>1</v>
      </c>
      <c r="AV52" s="1275"/>
      <c r="AW52" s="98">
        <f t="shared" si="24"/>
        <v>1</v>
      </c>
      <c r="AX52" s="98">
        <f t="shared" si="25"/>
        <v>1</v>
      </c>
      <c r="AY52" s="98">
        <f t="shared" si="26"/>
        <v>1</v>
      </c>
      <c r="AZ52" s="98">
        <f t="shared" si="27"/>
        <v>1</v>
      </c>
      <c r="BA52" s="27"/>
      <c r="BB52" s="96">
        <f t="shared" si="28"/>
        <v>1</v>
      </c>
      <c r="BC52" s="96">
        <f t="shared" si="29"/>
        <v>1</v>
      </c>
      <c r="BE52" s="20">
        <f t="shared" si="30"/>
        <v>18</v>
      </c>
    </row>
    <row r="53" spans="2:57" ht="21.75" customHeight="1" x14ac:dyDescent="0.35">
      <c r="B53" s="25"/>
      <c r="C53" s="284">
        <v>9</v>
      </c>
      <c r="D53" s="313" t="str">
        <f t="shared" si="11"/>
        <v/>
      </c>
      <c r="E53" s="313" t="str">
        <f t="shared" si="7"/>
        <v/>
      </c>
      <c r="F53" s="313" t="str">
        <f t="shared" si="8"/>
        <v/>
      </c>
      <c r="G53" s="314" t="str">
        <f t="shared" si="9"/>
        <v/>
      </c>
      <c r="H53" s="315" t="str">
        <f t="shared" si="10"/>
        <v/>
      </c>
      <c r="I53" s="242"/>
      <c r="J53" s="242"/>
      <c r="K53" s="262"/>
      <c r="L53" s="316"/>
      <c r="M53" s="19"/>
      <c r="N53" s="217"/>
      <c r="O53" s="243"/>
      <c r="P53" s="243"/>
      <c r="Q53" s="243"/>
      <c r="R53" s="243"/>
      <c r="S53" s="243"/>
      <c r="T53" s="243"/>
      <c r="U53" s="243"/>
      <c r="V53" s="18"/>
      <c r="W53" s="18"/>
      <c r="X53" s="18"/>
      <c r="Y53" s="18"/>
      <c r="Z53" s="243"/>
      <c r="AA53" s="18"/>
      <c r="AB53" s="18"/>
      <c r="AE53" s="92">
        <v>7</v>
      </c>
      <c r="AF53" s="32">
        <f t="shared" si="12"/>
        <v>1</v>
      </c>
      <c r="AG53" s="1270">
        <f t="shared" si="13"/>
        <v>1</v>
      </c>
      <c r="AH53" s="1271"/>
      <c r="AI53" s="97">
        <f t="shared" si="14"/>
        <v>1</v>
      </c>
      <c r="AJ53" s="1272">
        <f t="shared" si="15"/>
        <v>1</v>
      </c>
      <c r="AK53" s="1273"/>
      <c r="AL53" s="1270">
        <f t="shared" si="16"/>
        <v>1</v>
      </c>
      <c r="AM53" s="1274"/>
      <c r="AN53" s="32">
        <f t="shared" si="17"/>
        <v>1</v>
      </c>
      <c r="AO53" s="32">
        <f t="shared" si="18"/>
        <v>1</v>
      </c>
      <c r="AP53" s="70"/>
      <c r="AQ53" s="95">
        <f t="shared" si="19"/>
        <v>1</v>
      </c>
      <c r="AR53" s="95">
        <f t="shared" si="20"/>
        <v>1</v>
      </c>
      <c r="AS53" s="95">
        <f t="shared" si="21"/>
        <v>1</v>
      </c>
      <c r="AT53" s="95">
        <f t="shared" si="22"/>
        <v>1</v>
      </c>
      <c r="AU53" s="1275">
        <f t="shared" si="23"/>
        <v>1</v>
      </c>
      <c r="AV53" s="1275"/>
      <c r="AW53" s="98">
        <f t="shared" si="24"/>
        <v>1</v>
      </c>
      <c r="AX53" s="98">
        <f t="shared" si="25"/>
        <v>1</v>
      </c>
      <c r="AY53" s="98">
        <f t="shared" si="26"/>
        <v>1</v>
      </c>
      <c r="AZ53" s="98">
        <f t="shared" si="27"/>
        <v>1</v>
      </c>
      <c r="BA53" s="27"/>
      <c r="BB53" s="96">
        <f t="shared" si="28"/>
        <v>1</v>
      </c>
      <c r="BC53" s="96">
        <f t="shared" si="29"/>
        <v>1</v>
      </c>
      <c r="BE53" s="20">
        <f t="shared" si="30"/>
        <v>18</v>
      </c>
    </row>
    <row r="54" spans="2:57" ht="21.75" customHeight="1" x14ac:dyDescent="0.35">
      <c r="B54" s="25"/>
      <c r="C54" s="284">
        <v>10</v>
      </c>
      <c r="D54" s="313" t="str">
        <f t="shared" si="11"/>
        <v/>
      </c>
      <c r="E54" s="313" t="str">
        <f t="shared" si="7"/>
        <v/>
      </c>
      <c r="F54" s="313" t="str">
        <f t="shared" si="8"/>
        <v/>
      </c>
      <c r="G54" s="314" t="str">
        <f t="shared" si="9"/>
        <v/>
      </c>
      <c r="H54" s="315" t="str">
        <f t="shared" si="10"/>
        <v/>
      </c>
      <c r="I54" s="242"/>
      <c r="J54" s="242"/>
      <c r="K54" s="262"/>
      <c r="L54" s="316"/>
      <c r="M54" s="19"/>
      <c r="N54" s="217"/>
      <c r="O54" s="243"/>
      <c r="P54" s="243"/>
      <c r="Q54" s="243"/>
      <c r="R54" s="243"/>
      <c r="S54" s="243"/>
      <c r="T54" s="243"/>
      <c r="U54" s="243"/>
      <c r="V54" s="18"/>
      <c r="W54" s="18"/>
      <c r="X54" s="18"/>
      <c r="Y54" s="18"/>
      <c r="Z54" s="243"/>
      <c r="AA54" s="18"/>
      <c r="AB54" s="18"/>
      <c r="AE54" s="92">
        <v>8</v>
      </c>
      <c r="AF54" s="32">
        <f t="shared" si="12"/>
        <v>1</v>
      </c>
      <c r="AG54" s="1270">
        <f t="shared" si="13"/>
        <v>1</v>
      </c>
      <c r="AH54" s="1271"/>
      <c r="AI54" s="97">
        <f t="shared" si="14"/>
        <v>1</v>
      </c>
      <c r="AJ54" s="1272">
        <f t="shared" si="15"/>
        <v>1</v>
      </c>
      <c r="AK54" s="1273"/>
      <c r="AL54" s="1270">
        <f t="shared" si="16"/>
        <v>1</v>
      </c>
      <c r="AM54" s="1274"/>
      <c r="AN54" s="32">
        <f t="shared" si="17"/>
        <v>1</v>
      </c>
      <c r="AO54" s="32">
        <f t="shared" si="18"/>
        <v>1</v>
      </c>
      <c r="AP54" s="70"/>
      <c r="AQ54" s="95">
        <f t="shared" si="19"/>
        <v>1</v>
      </c>
      <c r="AR54" s="95">
        <f t="shared" si="20"/>
        <v>1</v>
      </c>
      <c r="AS54" s="95">
        <f t="shared" si="21"/>
        <v>1</v>
      </c>
      <c r="AT54" s="95">
        <f t="shared" si="22"/>
        <v>1</v>
      </c>
      <c r="AU54" s="1275">
        <f t="shared" si="23"/>
        <v>1</v>
      </c>
      <c r="AV54" s="1275"/>
      <c r="AW54" s="98">
        <f t="shared" si="24"/>
        <v>1</v>
      </c>
      <c r="AX54" s="98">
        <f t="shared" si="25"/>
        <v>1</v>
      </c>
      <c r="AY54" s="98">
        <f t="shared" si="26"/>
        <v>1</v>
      </c>
      <c r="AZ54" s="98">
        <f t="shared" si="27"/>
        <v>1</v>
      </c>
      <c r="BA54" s="27"/>
      <c r="BB54" s="96">
        <f t="shared" si="28"/>
        <v>1</v>
      </c>
      <c r="BC54" s="96">
        <f t="shared" si="29"/>
        <v>1</v>
      </c>
      <c r="BE54" s="20">
        <f t="shared" si="30"/>
        <v>18</v>
      </c>
    </row>
    <row r="55" spans="2:57" ht="3.75" customHeight="1" x14ac:dyDescent="0.35">
      <c r="B55" s="25"/>
      <c r="C55" s="243"/>
      <c r="D55" s="243"/>
      <c r="E55" s="243"/>
      <c r="F55" s="317" t="str">
        <f>IF(E29="","",IF(#REF!="","",IF(#REF!=$AJ$4,$AJ$13,IF(#REF!=$AI$4,$AI$13))))</f>
        <v/>
      </c>
      <c r="G55" s="237"/>
      <c r="H55" s="237"/>
      <c r="I55" s="242"/>
      <c r="J55" s="242"/>
      <c r="K55" s="262"/>
      <c r="L55" s="316"/>
      <c r="M55" s="19"/>
      <c r="N55" s="217"/>
      <c r="O55" s="243"/>
      <c r="P55" s="243"/>
      <c r="Q55" s="243"/>
      <c r="R55" s="243"/>
      <c r="S55" s="243"/>
      <c r="T55" s="243"/>
      <c r="U55" s="243"/>
      <c r="V55" s="18"/>
      <c r="W55" s="18"/>
      <c r="X55" s="18"/>
      <c r="Y55" s="18"/>
      <c r="Z55" s="243"/>
      <c r="AA55" s="18"/>
      <c r="AB55" s="18"/>
      <c r="AE55" s="92">
        <v>9</v>
      </c>
      <c r="AF55" s="32">
        <f t="shared" si="12"/>
        <v>1</v>
      </c>
      <c r="AG55" s="1270">
        <f t="shared" si="13"/>
        <v>1</v>
      </c>
      <c r="AH55" s="1271"/>
      <c r="AI55" s="97">
        <f t="shared" si="14"/>
        <v>1</v>
      </c>
      <c r="AJ55" s="1272">
        <f t="shared" si="15"/>
        <v>1</v>
      </c>
      <c r="AK55" s="1273"/>
      <c r="AL55" s="1270">
        <f t="shared" si="16"/>
        <v>1</v>
      </c>
      <c r="AM55" s="1274"/>
      <c r="AN55" s="32">
        <f t="shared" si="17"/>
        <v>1</v>
      </c>
      <c r="AO55" s="32">
        <f t="shared" si="18"/>
        <v>1</v>
      </c>
      <c r="AP55" s="70"/>
      <c r="AQ55" s="95">
        <f t="shared" si="19"/>
        <v>1</v>
      </c>
      <c r="AR55" s="95">
        <f t="shared" si="20"/>
        <v>1</v>
      </c>
      <c r="AS55" s="95">
        <f t="shared" si="21"/>
        <v>1</v>
      </c>
      <c r="AT55" s="95">
        <f t="shared" si="22"/>
        <v>1</v>
      </c>
      <c r="AU55" s="1275">
        <f t="shared" si="23"/>
        <v>1</v>
      </c>
      <c r="AV55" s="1275"/>
      <c r="AW55" s="98">
        <f t="shared" si="24"/>
        <v>1</v>
      </c>
      <c r="AX55" s="98">
        <f t="shared" si="25"/>
        <v>1</v>
      </c>
      <c r="AY55" s="98">
        <f t="shared" si="26"/>
        <v>1</v>
      </c>
      <c r="AZ55" s="98">
        <f t="shared" si="27"/>
        <v>1</v>
      </c>
      <c r="BA55" s="27"/>
      <c r="BB55" s="96">
        <f t="shared" si="28"/>
        <v>1</v>
      </c>
      <c r="BC55" s="96">
        <f t="shared" si="29"/>
        <v>1</v>
      </c>
      <c r="BE55" s="20">
        <f t="shared" si="30"/>
        <v>18</v>
      </c>
    </row>
    <row r="56" spans="2:57" ht="21.75" customHeight="1" x14ac:dyDescent="0.35">
      <c r="B56" s="25"/>
      <c r="C56" s="243"/>
      <c r="D56" s="319" t="str">
        <f>IF(AK42=10,"",SUM(D45:D54))</f>
        <v/>
      </c>
      <c r="E56" s="319" t="str">
        <f>IF(AL42=10,"",SUM(E45:E54))</f>
        <v/>
      </c>
      <c r="F56" s="319" t="str">
        <f>IF(AM42=10,"",SUM(F45:F54))</f>
        <v/>
      </c>
      <c r="G56" s="319" t="str">
        <f>IF(AN42=10,"",SUM(G45:G54))</f>
        <v/>
      </c>
      <c r="H56" s="319" t="str">
        <f>IF(AO42=10,"",SUM(H45:H54))</f>
        <v/>
      </c>
      <c r="I56" s="242"/>
      <c r="J56" s="242"/>
      <c r="K56" s="262"/>
      <c r="L56" s="316"/>
      <c r="M56" s="19"/>
      <c r="N56" s="217"/>
      <c r="O56" s="243"/>
      <c r="P56" s="243"/>
      <c r="Q56" s="243"/>
      <c r="R56" s="243"/>
      <c r="S56" s="243"/>
      <c r="T56" s="243"/>
      <c r="U56" s="243"/>
      <c r="V56" s="18"/>
      <c r="W56" s="18"/>
      <c r="X56" s="18"/>
      <c r="Y56" s="18"/>
      <c r="Z56" s="243"/>
      <c r="AA56" s="18"/>
      <c r="AB56" s="18"/>
      <c r="AE56" s="92">
        <v>10</v>
      </c>
      <c r="AF56" s="32">
        <f t="shared" si="12"/>
        <v>1</v>
      </c>
      <c r="AG56" s="1270">
        <f t="shared" si="13"/>
        <v>1</v>
      </c>
      <c r="AH56" s="1271"/>
      <c r="AI56" s="97">
        <f t="shared" si="14"/>
        <v>1</v>
      </c>
      <c r="AJ56" s="1272">
        <f t="shared" si="15"/>
        <v>1</v>
      </c>
      <c r="AK56" s="1273"/>
      <c r="AL56" s="1270">
        <f t="shared" si="16"/>
        <v>1</v>
      </c>
      <c r="AM56" s="1274"/>
      <c r="AN56" s="32">
        <f t="shared" si="17"/>
        <v>1</v>
      </c>
      <c r="AO56" s="32">
        <f t="shared" si="18"/>
        <v>1</v>
      </c>
      <c r="AP56" s="70"/>
      <c r="AQ56" s="95">
        <f t="shared" si="19"/>
        <v>1</v>
      </c>
      <c r="AR56" s="95">
        <f t="shared" si="20"/>
        <v>1</v>
      </c>
      <c r="AS56" s="95">
        <f t="shared" si="21"/>
        <v>1</v>
      </c>
      <c r="AT56" s="95">
        <f t="shared" si="22"/>
        <v>1</v>
      </c>
      <c r="AU56" s="1275">
        <f t="shared" si="23"/>
        <v>1</v>
      </c>
      <c r="AV56" s="1275"/>
      <c r="AW56" s="98">
        <f t="shared" si="24"/>
        <v>1</v>
      </c>
      <c r="AX56" s="98">
        <f t="shared" si="25"/>
        <v>1</v>
      </c>
      <c r="AY56" s="98">
        <f t="shared" si="26"/>
        <v>1</v>
      </c>
      <c r="AZ56" s="98">
        <f t="shared" si="27"/>
        <v>1</v>
      </c>
      <c r="BA56" s="27"/>
      <c r="BB56" s="96">
        <f t="shared" si="28"/>
        <v>1</v>
      </c>
      <c r="BC56" s="96">
        <f t="shared" si="29"/>
        <v>1</v>
      </c>
      <c r="BE56" s="20">
        <f t="shared" si="30"/>
        <v>18</v>
      </c>
    </row>
    <row r="57" spans="2:57" ht="3.75" customHeight="1" x14ac:dyDescent="0.3">
      <c r="B57" s="25"/>
      <c r="C57" s="243"/>
      <c r="D57" s="242"/>
      <c r="E57" s="242"/>
      <c r="F57" s="242"/>
      <c r="G57" s="242"/>
      <c r="H57" s="242"/>
      <c r="I57" s="242"/>
      <c r="J57" s="242"/>
      <c r="K57" s="262"/>
      <c r="L57" s="316"/>
      <c r="M57" s="19"/>
      <c r="N57" s="217"/>
      <c r="O57" s="243"/>
      <c r="P57" s="243"/>
      <c r="Q57" s="243"/>
      <c r="R57" s="243"/>
      <c r="S57" s="243"/>
      <c r="T57" s="243"/>
      <c r="U57" s="243"/>
      <c r="V57" s="18"/>
      <c r="W57" s="18"/>
      <c r="X57" s="18"/>
      <c r="Y57" s="18"/>
      <c r="Z57" s="243"/>
      <c r="AA57" s="18"/>
      <c r="AB57" s="18"/>
    </row>
    <row r="58" spans="2:57" ht="21.75" customHeight="1" x14ac:dyDescent="0.3">
      <c r="B58" s="25"/>
      <c r="C58" s="243"/>
      <c r="D58" s="243"/>
      <c r="E58" s="243"/>
      <c r="F58" s="242"/>
      <c r="G58" s="320" t="s">
        <v>37</v>
      </c>
      <c r="H58" s="319" t="str">
        <f>IF(AND(D56="",E56="",F56=""),"",SUM(D56:F56))</f>
        <v/>
      </c>
      <c r="I58" s="242"/>
      <c r="J58" s="131"/>
      <c r="K58" s="262"/>
      <c r="L58" s="316"/>
      <c r="M58" s="19"/>
      <c r="N58" s="217"/>
      <c r="O58" s="243"/>
      <c r="P58" s="243"/>
      <c r="Q58" s="243"/>
      <c r="R58" s="243"/>
      <c r="S58" s="243"/>
      <c r="T58" s="243"/>
      <c r="U58" s="243"/>
      <c r="V58" s="18"/>
      <c r="W58" s="18"/>
      <c r="X58" s="18"/>
      <c r="Y58" s="18"/>
      <c r="Z58" s="243"/>
      <c r="AA58" s="18"/>
      <c r="AB58" s="18"/>
    </row>
    <row r="59" spans="2:57" ht="21.75" customHeight="1" x14ac:dyDescent="0.3">
      <c r="B59" s="25"/>
      <c r="C59" s="243"/>
      <c r="D59" s="243"/>
      <c r="E59" s="243"/>
      <c r="F59" s="242"/>
      <c r="G59" s="320" t="s">
        <v>11</v>
      </c>
      <c r="H59" s="319" t="str">
        <f>IF(AND(G56="",H56=""),"",IF(G56="",H56,IF(H56="",G56,G56+H56)))</f>
        <v/>
      </c>
      <c r="I59" s="237"/>
      <c r="J59" s="243"/>
      <c r="K59" s="16"/>
      <c r="L59" s="318"/>
      <c r="M59" s="19"/>
      <c r="N59" s="217"/>
      <c r="O59" s="243"/>
      <c r="P59" s="243"/>
      <c r="Q59" s="243"/>
      <c r="R59" s="243"/>
      <c r="S59" s="243"/>
      <c r="T59" s="243"/>
      <c r="U59" s="243"/>
      <c r="V59" s="18"/>
      <c r="W59" s="18"/>
      <c r="X59" s="18"/>
      <c r="Y59" s="18"/>
      <c r="Z59" s="243"/>
      <c r="AA59" s="18"/>
      <c r="AB59" s="18"/>
    </row>
    <row r="60" spans="2:57" ht="17.25" x14ac:dyDescent="0.35">
      <c r="B60" s="25"/>
      <c r="I60" s="242"/>
      <c r="J60" s="242"/>
      <c r="K60" s="242"/>
      <c r="L60" s="242"/>
      <c r="M60" s="3"/>
      <c r="N60" s="217"/>
      <c r="O60" s="243"/>
      <c r="P60" s="243"/>
      <c r="Q60" s="243"/>
      <c r="R60" s="243"/>
      <c r="S60" s="243"/>
      <c r="T60" s="243"/>
      <c r="U60" s="243"/>
      <c r="V60" s="18"/>
      <c r="W60" s="18"/>
      <c r="X60" s="18"/>
      <c r="Y60" s="18"/>
      <c r="Z60" s="18"/>
      <c r="AA60" s="18"/>
      <c r="AB60" s="18"/>
    </row>
    <row r="61" spans="2:57" ht="17.25" thickBot="1" x14ac:dyDescent="0.35">
      <c r="B61" s="80"/>
      <c r="C61" s="216"/>
      <c r="D61" s="216"/>
      <c r="E61" s="216"/>
      <c r="F61" s="24"/>
      <c r="G61" s="24"/>
      <c r="H61" s="24"/>
      <c r="I61" s="24"/>
      <c r="J61" s="24"/>
      <c r="K61" s="24"/>
      <c r="L61" s="10"/>
      <c r="M61" s="23"/>
      <c r="N61" s="217"/>
      <c r="O61" s="243"/>
      <c r="P61" s="243"/>
      <c r="Q61" s="243"/>
      <c r="R61" s="243"/>
      <c r="S61" s="243"/>
      <c r="T61" s="243"/>
      <c r="U61" s="243"/>
      <c r="V61" s="18"/>
      <c r="W61" s="18"/>
      <c r="X61" s="18"/>
      <c r="Y61" s="18"/>
      <c r="Z61" s="18"/>
      <c r="AA61" s="18"/>
      <c r="AB61" s="18"/>
      <c r="AE61" s="277" t="s">
        <v>222</v>
      </c>
      <c r="AF61" s="254"/>
      <c r="AG61" s="254"/>
      <c r="AH61" s="254"/>
      <c r="AI61" s="254"/>
      <c r="AJ61" s="254"/>
      <c r="AK61" s="254"/>
      <c r="AL61" s="254"/>
      <c r="AM61" s="254"/>
      <c r="AN61" s="245"/>
    </row>
    <row r="62" spans="2:57" ht="17.25" thickTop="1" x14ac:dyDescent="0.3">
      <c r="B62" s="37"/>
      <c r="C62" s="37"/>
      <c r="D62" s="37"/>
      <c r="E62" s="37"/>
      <c r="F62" s="37"/>
      <c r="G62" s="37"/>
      <c r="H62" s="37"/>
      <c r="I62" s="226"/>
      <c r="J62" s="226"/>
      <c r="K62" s="332"/>
      <c r="L62" s="333"/>
      <c r="M62" s="333"/>
      <c r="N62" s="243"/>
      <c r="O62" s="243"/>
      <c r="P62" s="243"/>
      <c r="Q62" s="243"/>
      <c r="R62" s="243"/>
      <c r="S62" s="243"/>
      <c r="T62" s="243"/>
      <c r="U62" s="243"/>
      <c r="V62" s="18"/>
      <c r="W62" s="18"/>
      <c r="X62" s="18"/>
      <c r="Y62" s="18"/>
      <c r="Z62" s="243"/>
      <c r="AA62" s="18"/>
      <c r="AB62" s="18"/>
      <c r="AE62" s="261"/>
      <c r="AF62" s="249" t="s">
        <v>223</v>
      </c>
      <c r="AG62" s="250"/>
      <c r="AH62" s="251"/>
      <c r="AI62" s="246" t="s">
        <v>224</v>
      </c>
      <c r="AJ62" s="247"/>
      <c r="AK62" s="248"/>
      <c r="AL62" s="246" t="s">
        <v>224</v>
      </c>
      <c r="AM62" s="247"/>
      <c r="AN62" s="248"/>
    </row>
    <row r="63" spans="2:57" ht="17.25" thickBot="1" x14ac:dyDescent="0.35">
      <c r="AE63" s="261"/>
      <c r="AF63" s="253" t="s">
        <v>216</v>
      </c>
      <c r="AG63" s="253" t="s">
        <v>217</v>
      </c>
      <c r="AH63" s="253" t="s">
        <v>218</v>
      </c>
      <c r="AI63" s="253" t="s">
        <v>216</v>
      </c>
      <c r="AJ63" s="253" t="s">
        <v>217</v>
      </c>
      <c r="AK63" s="253" t="s">
        <v>218</v>
      </c>
      <c r="AL63" s="253" t="s">
        <v>216</v>
      </c>
      <c r="AM63" s="253" t="s">
        <v>217</v>
      </c>
      <c r="AN63" s="253" t="s">
        <v>218</v>
      </c>
    </row>
    <row r="64" spans="2:57" ht="17.25" thickTop="1" x14ac:dyDescent="0.3">
      <c r="B64" s="220"/>
      <c r="C64" s="221"/>
      <c r="D64" s="221"/>
      <c r="E64" s="221"/>
      <c r="F64" s="221"/>
      <c r="G64" s="221"/>
      <c r="H64" s="221"/>
      <c r="I64" s="221"/>
      <c r="J64" s="221"/>
      <c r="K64" s="221"/>
      <c r="L64" s="222"/>
      <c r="AE64" s="244">
        <v>1</v>
      </c>
      <c r="AF64" s="281" t="str">
        <f t="shared" ref="AF64:AF73" si="31">IF(K67=$AV$6,C67,"")</f>
        <v/>
      </c>
      <c r="AG64" s="281" t="str">
        <f t="shared" ref="AG64:AG73" si="32">IF(K67=$AV$7,C67,"")</f>
        <v/>
      </c>
      <c r="AH64" s="281">
        <f t="shared" ref="AH64:AH73" si="33">IF(K67=$AV$8,C67,"")</f>
        <v>1</v>
      </c>
      <c r="AI64" s="281" t="e">
        <f>INDEX($AF$64:$AF$73,SMALL(IF(LEN(TRIM($AF$64:$AF$73)),ROW($AF$64:$AF$73)-MIN(ROW($AF$64:$AF$73))+1,""),ROW(A1)))</f>
        <v>#VALUE!</v>
      </c>
      <c r="AJ64" s="281" t="e">
        <f t="array" ref="AJ64">INDEX($AG$64:$AG$73,SMALL(IF(LEN(TRIM($AG$64:$AG$73)),ROW($AG$64:$AG$73)-MIN(ROW($AG$64:$AG$73))+1,""),ROW(A1)))</f>
        <v>#NUM!</v>
      </c>
      <c r="AK64" s="281">
        <f t="array" ref="AK64">INDEX($AH$64:$AH$73,SMALL(IF(LEN(TRIM($AH$64:$AH$73)),ROW($AH$64:$AH$73)-MIN(ROW($AH$64:$AH$73))+1,""),ROW(A1)))</f>
        <v>1</v>
      </c>
      <c r="AL64" s="281" t="str">
        <f>IFERROR(AI64,"")</f>
        <v/>
      </c>
      <c r="AM64" s="281" t="str">
        <f>IFERROR(AJ64,"")</f>
        <v/>
      </c>
      <c r="AN64" s="281">
        <f>IFERROR(AK64,"")</f>
        <v>1</v>
      </c>
    </row>
    <row r="65" spans="1:40" ht="27" customHeight="1" x14ac:dyDescent="0.3">
      <c r="B65" s="252"/>
      <c r="C65" s="1276" t="s">
        <v>259</v>
      </c>
      <c r="D65" s="1277"/>
      <c r="E65" s="1277"/>
      <c r="F65" s="1277"/>
      <c r="G65" s="1277"/>
      <c r="H65" s="1277"/>
      <c r="I65" s="1277"/>
      <c r="J65" s="1277"/>
      <c r="K65" s="1278"/>
      <c r="L65" s="321"/>
      <c r="M65" s="242"/>
      <c r="N65" s="242"/>
      <c r="O65" s="242"/>
      <c r="P65" s="242"/>
      <c r="Q65" s="242"/>
      <c r="R65" s="242"/>
      <c r="S65" s="242"/>
      <c r="T65" s="242"/>
      <c r="U65" s="242"/>
      <c r="AE65" s="244">
        <v>2</v>
      </c>
      <c r="AF65" s="281" t="str">
        <f t="shared" si="31"/>
        <v/>
      </c>
      <c r="AG65" s="281" t="str">
        <f t="shared" si="32"/>
        <v/>
      </c>
      <c r="AH65" s="281">
        <f t="shared" si="33"/>
        <v>2</v>
      </c>
      <c r="AI65" s="281" t="e">
        <f t="array" ref="AI65">INDEX($AF$64:$AF$73,SMALL(IF(LEN(TRIM($AF$64:$AF$73)),ROW($AF$64:$AF$73)-MIN(ROW($AF$64:$AF$73))+1,""),ROW(A2)))</f>
        <v>#NUM!</v>
      </c>
      <c r="AJ65" s="281" t="e">
        <f t="array" ref="AJ65">INDEX($AG$64:$AG$73,SMALL(IF(LEN(TRIM($AG$64:$AG$73)),ROW($AG$64:$AG$73)-MIN(ROW($AG$64:$AG$73))+1,""),ROW(A2)))</f>
        <v>#NUM!</v>
      </c>
      <c r="AK65" s="281">
        <f t="array" ref="AK65">INDEX($AH$64:$AH$73,SMALL(IF(LEN(TRIM($AH$64:$AH$73)),ROW($AH$64:$AH$73)-MIN(ROW($AH$64:$AH$73))+1,""),ROW(A2)))</f>
        <v>2</v>
      </c>
      <c r="AL65" s="281" t="str">
        <f t="shared" ref="AL65:AN73" si="34">IFERROR(AI65,"")</f>
        <v/>
      </c>
      <c r="AM65" s="281" t="str">
        <f t="shared" si="34"/>
        <v/>
      </c>
      <c r="AN65" s="281">
        <f t="shared" si="34"/>
        <v>2</v>
      </c>
    </row>
    <row r="66" spans="1:40" ht="38.25" customHeight="1" x14ac:dyDescent="0.3">
      <c r="B66" s="252"/>
      <c r="C66" s="287" t="s">
        <v>100</v>
      </c>
      <c r="D66" s="287" t="s">
        <v>175</v>
      </c>
      <c r="E66" s="286" t="s">
        <v>176</v>
      </c>
      <c r="F66" s="381" t="s">
        <v>50</v>
      </c>
      <c r="G66" s="285" t="s">
        <v>242</v>
      </c>
      <c r="H66" s="287" t="s">
        <v>198</v>
      </c>
      <c r="I66" s="265" t="s">
        <v>197</v>
      </c>
      <c r="J66" s="382"/>
      <c r="K66" s="287" t="s">
        <v>215</v>
      </c>
      <c r="L66" s="229"/>
      <c r="M66" s="242"/>
      <c r="N66" s="243"/>
      <c r="O66" s="242"/>
      <c r="P66" s="242"/>
      <c r="Q66" s="242"/>
      <c r="R66" s="242"/>
      <c r="S66" s="242"/>
      <c r="T66" s="242"/>
      <c r="U66" s="242"/>
      <c r="AE66" s="244">
        <v>3</v>
      </c>
      <c r="AF66" s="281" t="str">
        <f t="shared" si="31"/>
        <v/>
      </c>
      <c r="AG66" s="281" t="str">
        <f t="shared" si="32"/>
        <v/>
      </c>
      <c r="AH66" s="281">
        <f t="shared" si="33"/>
        <v>3</v>
      </c>
      <c r="AI66" s="281" t="e">
        <f t="array" ref="AI66">INDEX($AF$64:$AF$73,SMALL(IF(LEN(TRIM($AF$64:$AF$73)),ROW($AF$64:$AF$73)-MIN(ROW($AF$64:$AF$73))+1,""),ROW(A3)))</f>
        <v>#NUM!</v>
      </c>
      <c r="AJ66" s="281" t="e">
        <f t="array" ref="AJ66">INDEX($AG$64:$AG$73,SMALL(IF(LEN(TRIM($AG$64:$AG$73)),ROW($AG$64:$AG$73)-MIN(ROW($AG$64:$AG$73))+1,""),ROW(A3)))</f>
        <v>#NUM!</v>
      </c>
      <c r="AK66" s="281">
        <f t="array" ref="AK66">INDEX($AH$64:$AH$73,SMALL(IF(LEN(TRIM($AH$64:$AH$73)),ROW($AH$64:$AH$73)-MIN(ROW($AH$64:$AH$73))+1,""),ROW(A3)))</f>
        <v>3</v>
      </c>
      <c r="AL66" s="281" t="str">
        <f t="shared" si="34"/>
        <v/>
      </c>
      <c r="AM66" s="281" t="str">
        <f t="shared" si="34"/>
        <v/>
      </c>
      <c r="AN66" s="281">
        <f t="shared" si="34"/>
        <v>3</v>
      </c>
    </row>
    <row r="67" spans="1:40" ht="38.25" customHeight="1" x14ac:dyDescent="0.3">
      <c r="B67" s="130"/>
      <c r="C67" s="276">
        <v>1</v>
      </c>
      <c r="D67" s="322">
        <f t="shared" ref="D67:D76" si="35">H32</f>
        <v>0</v>
      </c>
      <c r="E67" s="323">
        <f t="shared" ref="E67:E76" si="36">I32</f>
        <v>0</v>
      </c>
      <c r="F67" s="324"/>
      <c r="G67" s="325"/>
      <c r="H67" s="322"/>
      <c r="I67" s="330"/>
      <c r="J67" s="331"/>
      <c r="K67" s="322"/>
      <c r="L67" s="326"/>
      <c r="N67" s="243"/>
      <c r="P67" s="242"/>
      <c r="Q67" s="242"/>
      <c r="R67" s="242"/>
      <c r="S67" s="242"/>
      <c r="T67" s="242"/>
      <c r="U67" s="242"/>
      <c r="AE67" s="244">
        <v>4</v>
      </c>
      <c r="AF67" s="281" t="str">
        <f t="shared" si="31"/>
        <v/>
      </c>
      <c r="AG67" s="281" t="str">
        <f t="shared" si="32"/>
        <v/>
      </c>
      <c r="AH67" s="281">
        <f t="shared" si="33"/>
        <v>4</v>
      </c>
      <c r="AI67" s="281" t="e">
        <f t="array" ref="AI67">INDEX($AF$64:$AF$73,SMALL(IF(LEN(TRIM($AF$64:$AF$73)),ROW($AF$64:$AF$73)-MIN(ROW($AF$64:$AF$73))+1,""),ROW(A4)))</f>
        <v>#NUM!</v>
      </c>
      <c r="AJ67" s="281" t="e">
        <f t="array" ref="AJ67">INDEX($AG$64:$AG$73,SMALL(IF(LEN(TRIM($AG$64:$AG$73)),ROW($AG$64:$AG$73)-MIN(ROW($AG$64:$AG$73))+1,""),ROW(A4)))</f>
        <v>#NUM!</v>
      </c>
      <c r="AK67" s="281">
        <f t="array" ref="AK67">INDEX($AH$64:$AH$73,SMALL(IF(LEN(TRIM($AH$64:$AH$73)),ROW($AH$64:$AH$73)-MIN(ROW($AH$64:$AH$73))+1,""),ROW(A4)))</f>
        <v>4</v>
      </c>
      <c r="AL67" s="281" t="str">
        <f t="shared" si="34"/>
        <v/>
      </c>
      <c r="AM67" s="281" t="str">
        <f t="shared" si="34"/>
        <v/>
      </c>
      <c r="AN67" s="281">
        <f t="shared" si="34"/>
        <v>4</v>
      </c>
    </row>
    <row r="68" spans="1:40" ht="38.25" customHeight="1" x14ac:dyDescent="0.3">
      <c r="B68" s="130"/>
      <c r="C68" s="276">
        <v>2</v>
      </c>
      <c r="D68" s="322">
        <f t="shared" si="35"/>
        <v>0</v>
      </c>
      <c r="E68" s="323">
        <f t="shared" si="36"/>
        <v>0</v>
      </c>
      <c r="F68" s="324"/>
      <c r="G68" s="325"/>
      <c r="H68" s="322"/>
      <c r="I68" s="330"/>
      <c r="J68" s="331"/>
      <c r="K68" s="322"/>
      <c r="L68" s="326"/>
      <c r="N68" s="243"/>
      <c r="P68" s="242"/>
      <c r="Q68" s="242"/>
      <c r="R68" s="242"/>
      <c r="S68" s="242"/>
      <c r="T68" s="242"/>
      <c r="U68" s="242"/>
      <c r="AE68" s="244">
        <v>5</v>
      </c>
      <c r="AF68" s="281" t="str">
        <f t="shared" si="31"/>
        <v/>
      </c>
      <c r="AG68" s="281" t="str">
        <f t="shared" si="32"/>
        <v/>
      </c>
      <c r="AH68" s="281">
        <f t="shared" si="33"/>
        <v>5</v>
      </c>
      <c r="AI68" s="281" t="e">
        <f t="array" ref="AI68">INDEX($AF$64:$AF$73,SMALL(IF(LEN(TRIM($AF$64:$AF$73)),ROW($AF$64:$AF$73)-MIN(ROW($AF$64:$AF$73))+1,""),ROW(A5)))</f>
        <v>#NUM!</v>
      </c>
      <c r="AJ68" s="281" t="e">
        <f t="array" ref="AJ68">INDEX($AG$64:$AG$73,SMALL(IF(LEN(TRIM($AG$64:$AG$73)),ROW($AG$64:$AG$73)-MIN(ROW($AG$64:$AG$73))+1,""),ROW(A5)))</f>
        <v>#NUM!</v>
      </c>
      <c r="AK68" s="281">
        <f t="array" ref="AK68">INDEX($AH$64:$AH$73,SMALL(IF(LEN(TRIM($AH$64:$AH$73)),ROW($AH$64:$AH$73)-MIN(ROW($AH$64:$AH$73))+1,""),ROW(A5)))</f>
        <v>5</v>
      </c>
      <c r="AL68" s="281" t="str">
        <f t="shared" si="34"/>
        <v/>
      </c>
      <c r="AM68" s="281" t="str">
        <f t="shared" si="34"/>
        <v/>
      </c>
      <c r="AN68" s="281">
        <f t="shared" si="34"/>
        <v>5</v>
      </c>
    </row>
    <row r="69" spans="1:40" ht="38.25" customHeight="1" x14ac:dyDescent="0.3">
      <c r="B69" s="130"/>
      <c r="C69" s="276">
        <v>3</v>
      </c>
      <c r="D69" s="322">
        <f t="shared" si="35"/>
        <v>0</v>
      </c>
      <c r="E69" s="323">
        <f t="shared" si="36"/>
        <v>0</v>
      </c>
      <c r="F69" s="324"/>
      <c r="G69" s="325"/>
      <c r="H69" s="322"/>
      <c r="I69" s="330"/>
      <c r="J69" s="331"/>
      <c r="K69" s="322"/>
      <c r="L69" s="326"/>
      <c r="N69" s="243"/>
      <c r="P69" s="242"/>
      <c r="Q69" s="242"/>
      <c r="R69" s="242"/>
      <c r="S69" s="242"/>
      <c r="T69" s="242"/>
      <c r="U69" s="242"/>
      <c r="AE69" s="244">
        <v>6</v>
      </c>
      <c r="AF69" s="281" t="str">
        <f t="shared" si="31"/>
        <v/>
      </c>
      <c r="AG69" s="281" t="str">
        <f t="shared" si="32"/>
        <v/>
      </c>
      <c r="AH69" s="281">
        <f t="shared" si="33"/>
        <v>6</v>
      </c>
      <c r="AI69" s="281" t="e">
        <f t="array" ref="AI69">INDEX($AF$64:$AF$73,SMALL(IF(LEN(TRIM($AF$64:$AF$73)),ROW($AF$64:$AF$73)-MIN(ROW($AF$64:$AF$73))+1,""),ROW(A6)))</f>
        <v>#NUM!</v>
      </c>
      <c r="AJ69" s="281" t="e">
        <f t="array" ref="AJ69">INDEX($AG$64:$AG$73,SMALL(IF(LEN(TRIM($AG$64:$AG$73)),ROW($AG$64:$AG$73)-MIN(ROW($AG$64:$AG$73))+1,""),ROW(A6)))</f>
        <v>#NUM!</v>
      </c>
      <c r="AK69" s="281">
        <f t="array" ref="AK69">INDEX($AH$64:$AH$73,SMALL(IF(LEN(TRIM($AH$64:$AH$73)),ROW($AH$64:$AH$73)-MIN(ROW($AH$64:$AH$73))+1,""),ROW(A6)))</f>
        <v>6</v>
      </c>
      <c r="AL69" s="281" t="str">
        <f t="shared" si="34"/>
        <v/>
      </c>
      <c r="AM69" s="281" t="str">
        <f t="shared" si="34"/>
        <v/>
      </c>
      <c r="AN69" s="281">
        <f t="shared" si="34"/>
        <v>6</v>
      </c>
    </row>
    <row r="70" spans="1:40" ht="38.25" customHeight="1" x14ac:dyDescent="0.3">
      <c r="B70" s="130"/>
      <c r="C70" s="276">
        <v>4</v>
      </c>
      <c r="D70" s="322">
        <f t="shared" si="35"/>
        <v>0</v>
      </c>
      <c r="E70" s="323">
        <f t="shared" si="36"/>
        <v>0</v>
      </c>
      <c r="F70" s="324"/>
      <c r="G70" s="325"/>
      <c r="H70" s="322"/>
      <c r="I70" s="330"/>
      <c r="J70" s="331"/>
      <c r="K70" s="322"/>
      <c r="L70" s="326"/>
      <c r="N70" s="22"/>
      <c r="P70" s="242"/>
      <c r="Q70" s="242"/>
      <c r="R70" s="242"/>
      <c r="S70" s="242"/>
      <c r="T70" s="242"/>
      <c r="U70" s="242"/>
      <c r="AE70" s="244">
        <v>7</v>
      </c>
      <c r="AF70" s="281" t="str">
        <f t="shared" si="31"/>
        <v/>
      </c>
      <c r="AG70" s="281" t="str">
        <f t="shared" si="32"/>
        <v/>
      </c>
      <c r="AH70" s="281">
        <f t="shared" si="33"/>
        <v>7</v>
      </c>
      <c r="AI70" s="281" t="e">
        <f t="array" ref="AI70">INDEX($AF$64:$AF$73,SMALL(IF(LEN(TRIM($AF$64:$AF$73)),ROW($AF$64:$AF$73)-MIN(ROW($AF$64:$AF$73))+1,""),ROW(A7)))</f>
        <v>#NUM!</v>
      </c>
      <c r="AJ70" s="281" t="e">
        <f t="array" ref="AJ70">INDEX($AG$64:$AG$73,SMALL(IF(LEN(TRIM($AG$64:$AG$73)),ROW($AG$64:$AG$73)-MIN(ROW($AG$64:$AG$73))+1,""),ROW(A7)))</f>
        <v>#NUM!</v>
      </c>
      <c r="AK70" s="281">
        <f t="array" ref="AK70">INDEX($AH$64:$AH$73,SMALL(IF(LEN(TRIM($AH$64:$AH$73)),ROW($AH$64:$AH$73)-MIN(ROW($AH$64:$AH$73))+1,""),ROW(A7)))</f>
        <v>7</v>
      </c>
      <c r="AL70" s="281" t="str">
        <f t="shared" si="34"/>
        <v/>
      </c>
      <c r="AM70" s="281" t="str">
        <f t="shared" si="34"/>
        <v/>
      </c>
      <c r="AN70" s="281">
        <f t="shared" si="34"/>
        <v>7</v>
      </c>
    </row>
    <row r="71" spans="1:40" ht="38.25" customHeight="1" x14ac:dyDescent="0.3">
      <c r="B71" s="130"/>
      <c r="C71" s="276">
        <v>5</v>
      </c>
      <c r="D71" s="322">
        <f t="shared" si="35"/>
        <v>0</v>
      </c>
      <c r="E71" s="323">
        <f t="shared" si="36"/>
        <v>0</v>
      </c>
      <c r="F71" s="324"/>
      <c r="G71" s="325"/>
      <c r="H71" s="322"/>
      <c r="I71" s="330"/>
      <c r="J71" s="331"/>
      <c r="K71" s="322"/>
      <c r="L71" s="326"/>
      <c r="N71" s="22"/>
      <c r="P71" s="242"/>
      <c r="Q71" s="242"/>
      <c r="R71" s="242"/>
      <c r="S71" s="242"/>
      <c r="T71" s="242"/>
      <c r="U71" s="242"/>
      <c r="AE71" s="244">
        <v>8</v>
      </c>
      <c r="AF71" s="281" t="str">
        <f t="shared" si="31"/>
        <v/>
      </c>
      <c r="AG71" s="281" t="str">
        <f t="shared" si="32"/>
        <v/>
      </c>
      <c r="AH71" s="281">
        <f t="shared" si="33"/>
        <v>8</v>
      </c>
      <c r="AI71" s="281" t="e">
        <f t="array" ref="AI71">INDEX($AF$64:$AF$73,SMALL(IF(LEN(TRIM($AF$64:$AF$73)),ROW($AF$64:$AF$73)-MIN(ROW($AF$64:$AF$73))+1,""),ROW(A8)))</f>
        <v>#NUM!</v>
      </c>
      <c r="AJ71" s="281" t="e">
        <f t="array" ref="AJ71">INDEX($AG$64:$AG$73,SMALL(IF(LEN(TRIM($AG$64:$AG$73)),ROW($AG$64:$AG$73)-MIN(ROW($AG$64:$AG$73))+1,""),ROW(A8)))</f>
        <v>#NUM!</v>
      </c>
      <c r="AK71" s="281">
        <f t="array" ref="AK71">INDEX($AH$64:$AH$73,SMALL(IF(LEN(TRIM($AH$64:$AH$73)),ROW($AH$64:$AH$73)-MIN(ROW($AH$64:$AH$73))+1,""),ROW(A8)))</f>
        <v>8</v>
      </c>
      <c r="AL71" s="281" t="str">
        <f t="shared" si="34"/>
        <v/>
      </c>
      <c r="AM71" s="281" t="str">
        <f t="shared" si="34"/>
        <v/>
      </c>
      <c r="AN71" s="281">
        <f t="shared" si="34"/>
        <v>8</v>
      </c>
    </row>
    <row r="72" spans="1:40" ht="38.25" customHeight="1" x14ac:dyDescent="0.3">
      <c r="B72" s="130"/>
      <c r="C72" s="276">
        <v>6</v>
      </c>
      <c r="D72" s="322">
        <f t="shared" si="35"/>
        <v>0</v>
      </c>
      <c r="E72" s="323">
        <f t="shared" si="36"/>
        <v>0</v>
      </c>
      <c r="F72" s="324"/>
      <c r="G72" s="325"/>
      <c r="H72" s="322"/>
      <c r="I72" s="330"/>
      <c r="J72" s="331"/>
      <c r="K72" s="322"/>
      <c r="L72" s="326"/>
      <c r="N72" s="22"/>
      <c r="P72" s="242"/>
      <c r="Q72" s="242"/>
      <c r="R72" s="242"/>
      <c r="S72" s="242"/>
      <c r="T72" s="242"/>
      <c r="U72" s="242"/>
      <c r="AE72" s="244">
        <v>9</v>
      </c>
      <c r="AF72" s="281" t="str">
        <f t="shared" si="31"/>
        <v/>
      </c>
      <c r="AG72" s="281" t="str">
        <f t="shared" si="32"/>
        <v/>
      </c>
      <c r="AH72" s="281">
        <f t="shared" si="33"/>
        <v>9</v>
      </c>
      <c r="AI72" s="281" t="e">
        <f t="array" ref="AI72">INDEX($AF$64:$AF$73,SMALL(IF(LEN(TRIM($AF$64:$AF$73)),ROW($AF$64:$AF$73)-MIN(ROW($AF$64:$AF$73))+1,""),ROW(A9)))</f>
        <v>#NUM!</v>
      </c>
      <c r="AJ72" s="281" t="e">
        <f t="array" ref="AJ72">INDEX($AG$64:$AG$73,SMALL(IF(LEN(TRIM($AG$64:$AG$73)),ROW($AG$64:$AG$73)-MIN(ROW($AG$64:$AG$73))+1,""),ROW(A9)))</f>
        <v>#NUM!</v>
      </c>
      <c r="AK72" s="281">
        <f t="array" ref="AK72">INDEX($AH$64:$AH$73,SMALL(IF(LEN(TRIM($AH$64:$AH$73)),ROW($AH$64:$AH$73)-MIN(ROW($AH$64:$AH$73))+1,""),ROW(A9)))</f>
        <v>9</v>
      </c>
      <c r="AL72" s="281" t="str">
        <f t="shared" si="34"/>
        <v/>
      </c>
      <c r="AM72" s="281" t="str">
        <f t="shared" si="34"/>
        <v/>
      </c>
      <c r="AN72" s="281">
        <f t="shared" si="34"/>
        <v>9</v>
      </c>
    </row>
    <row r="73" spans="1:40" ht="38.25" customHeight="1" x14ac:dyDescent="0.3">
      <c r="B73" s="130"/>
      <c r="C73" s="276">
        <v>7</v>
      </c>
      <c r="D73" s="322">
        <f t="shared" si="35"/>
        <v>0</v>
      </c>
      <c r="E73" s="323">
        <f t="shared" si="36"/>
        <v>0</v>
      </c>
      <c r="F73" s="324"/>
      <c r="G73" s="325"/>
      <c r="H73" s="322"/>
      <c r="I73" s="330"/>
      <c r="J73" s="331"/>
      <c r="K73" s="322"/>
      <c r="L73" s="326"/>
      <c r="N73" s="22"/>
      <c r="P73" s="242"/>
      <c r="Q73" s="242"/>
      <c r="R73" s="242"/>
      <c r="S73" s="242"/>
      <c r="T73" s="242"/>
      <c r="U73" s="242"/>
      <c r="AE73" s="244">
        <v>10</v>
      </c>
      <c r="AF73" s="281" t="str">
        <f t="shared" si="31"/>
        <v/>
      </c>
      <c r="AG73" s="281" t="str">
        <f t="shared" si="32"/>
        <v/>
      </c>
      <c r="AH73" s="281">
        <f t="shared" si="33"/>
        <v>10</v>
      </c>
      <c r="AI73" s="281" t="e">
        <f t="array" ref="AI73">INDEX($AF$64:$AF$73,SMALL(IF(LEN(TRIM($AF$64:$AF$73)),ROW($AF$64:$AF$73)-MIN(ROW($AF$64:$AF$73))+1,""),ROW(A10)))</f>
        <v>#NUM!</v>
      </c>
      <c r="AJ73" s="281" t="e">
        <f t="array" ref="AJ73">INDEX($AG$64:$AG$73,SMALL(IF(LEN(TRIM($AG$64:$AG$73)),ROW($AG$64:$AG$73)-MIN(ROW($AG$64:$AG$73))+1,""),ROW(A10)))</f>
        <v>#NUM!</v>
      </c>
      <c r="AK73" s="281">
        <f t="array" ref="AK73">INDEX($AH$64:$AH$73,SMALL(IF(LEN(TRIM($AH$64:$AH$73)),ROW($AH$64:$AH$73)-MIN(ROW($AH$64:$AH$73))+1,""),ROW(A10)))</f>
        <v>10</v>
      </c>
      <c r="AL73" s="281" t="str">
        <f t="shared" si="34"/>
        <v/>
      </c>
      <c r="AM73" s="281" t="str">
        <f t="shared" si="34"/>
        <v/>
      </c>
      <c r="AN73" s="281">
        <f t="shared" si="34"/>
        <v>10</v>
      </c>
    </row>
    <row r="74" spans="1:40" ht="38.25" customHeight="1" x14ac:dyDescent="0.3">
      <c r="B74" s="130"/>
      <c r="C74" s="276">
        <v>8</v>
      </c>
      <c r="D74" s="322">
        <f t="shared" si="35"/>
        <v>0</v>
      </c>
      <c r="E74" s="323">
        <f t="shared" si="36"/>
        <v>0</v>
      </c>
      <c r="F74" s="324"/>
      <c r="G74" s="325"/>
      <c r="H74" s="322"/>
      <c r="I74" s="330"/>
      <c r="J74" s="331"/>
      <c r="K74" s="322"/>
      <c r="L74" s="326"/>
      <c r="N74" s="22"/>
      <c r="P74" s="242"/>
      <c r="Q74" s="242"/>
      <c r="R74" s="242"/>
      <c r="S74" s="242"/>
      <c r="T74" s="242"/>
      <c r="U74" s="242"/>
    </row>
    <row r="75" spans="1:40" ht="38.25" customHeight="1" x14ac:dyDescent="0.3">
      <c r="B75" s="130"/>
      <c r="C75" s="276">
        <v>9</v>
      </c>
      <c r="D75" s="322">
        <f t="shared" si="35"/>
        <v>0</v>
      </c>
      <c r="E75" s="323">
        <f t="shared" si="36"/>
        <v>0</v>
      </c>
      <c r="F75" s="324"/>
      <c r="G75" s="325"/>
      <c r="H75" s="322"/>
      <c r="I75" s="330"/>
      <c r="J75" s="331"/>
      <c r="K75" s="322"/>
      <c r="L75" s="326"/>
      <c r="N75" s="22"/>
      <c r="P75" s="242"/>
      <c r="Q75" s="242"/>
      <c r="R75" s="242"/>
      <c r="S75" s="242"/>
      <c r="T75" s="242"/>
      <c r="U75" s="242"/>
    </row>
    <row r="76" spans="1:40" ht="38.25" customHeight="1" x14ac:dyDescent="0.3">
      <c r="B76" s="130"/>
      <c r="C76" s="276">
        <v>10</v>
      </c>
      <c r="D76" s="322">
        <f t="shared" si="35"/>
        <v>0</v>
      </c>
      <c r="E76" s="323">
        <f t="shared" si="36"/>
        <v>0</v>
      </c>
      <c r="F76" s="324"/>
      <c r="G76" s="325"/>
      <c r="H76" s="322"/>
      <c r="I76" s="330"/>
      <c r="J76" s="331"/>
      <c r="K76" s="322"/>
      <c r="L76" s="326"/>
      <c r="N76" s="22"/>
      <c r="P76" s="242"/>
      <c r="Q76" s="242"/>
      <c r="R76" s="242"/>
      <c r="S76" s="242"/>
      <c r="T76" s="242"/>
      <c r="U76" s="242"/>
    </row>
    <row r="77" spans="1:40" ht="15.75" customHeight="1" thickBot="1" x14ac:dyDescent="0.35">
      <c r="B77" s="223"/>
      <c r="C77" s="224"/>
      <c r="D77" s="224"/>
      <c r="E77" s="224"/>
      <c r="F77" s="224"/>
      <c r="G77" s="224"/>
      <c r="H77" s="224"/>
      <c r="I77" s="224"/>
      <c r="J77" s="224"/>
      <c r="K77" s="224"/>
      <c r="L77" s="225"/>
      <c r="N77" s="22"/>
      <c r="P77" s="242"/>
      <c r="Q77" s="242"/>
      <c r="R77" s="242"/>
      <c r="S77" s="242"/>
      <c r="T77" s="242"/>
      <c r="U77" s="242"/>
    </row>
    <row r="78" spans="1:40" ht="15.75" customHeight="1" thickTop="1" x14ac:dyDescent="0.3">
      <c r="A78" s="114"/>
      <c r="N78" s="22"/>
      <c r="P78" s="241"/>
      <c r="Q78" s="241"/>
      <c r="R78" s="241"/>
      <c r="S78" s="242"/>
      <c r="T78" s="242"/>
      <c r="U78" s="242"/>
    </row>
    <row r="79" spans="1:40" ht="15.75" hidden="1" customHeight="1" x14ac:dyDescent="0.3">
      <c r="A79" s="114"/>
      <c r="N79" s="22"/>
      <c r="P79" s="241"/>
      <c r="Q79" s="241"/>
      <c r="R79" s="241"/>
      <c r="S79" s="242"/>
      <c r="T79" s="242"/>
      <c r="U79" s="242"/>
    </row>
    <row r="80" spans="1:40" ht="15.75" hidden="1" customHeight="1" x14ac:dyDescent="0.3">
      <c r="A80" s="114"/>
      <c r="N80" s="243"/>
      <c r="P80" s="241"/>
      <c r="Q80" s="241"/>
      <c r="R80" s="241"/>
      <c r="S80" s="242"/>
      <c r="T80" s="242"/>
      <c r="U80" s="242"/>
    </row>
    <row r="81" spans="1:21" ht="16.5" hidden="1" x14ac:dyDescent="0.3">
      <c r="A81" s="114"/>
      <c r="N81" s="18"/>
      <c r="P81" s="241"/>
      <c r="Q81" s="241"/>
      <c r="R81" s="241"/>
      <c r="S81" s="242"/>
      <c r="T81" s="242"/>
      <c r="U81" s="242"/>
    </row>
    <row r="82" spans="1:21" ht="10.5" hidden="1" customHeight="1" x14ac:dyDescent="0.3">
      <c r="A82" s="114"/>
      <c r="N82" s="18"/>
      <c r="P82" s="241"/>
      <c r="Q82" s="241"/>
      <c r="R82" s="241"/>
      <c r="S82" s="242"/>
      <c r="T82" s="242"/>
      <c r="U82" s="242"/>
    </row>
    <row r="83" spans="1:21" ht="16.5" hidden="1" x14ac:dyDescent="0.3">
      <c r="A83" s="114"/>
      <c r="N83" s="18"/>
      <c r="P83" s="241"/>
      <c r="Q83" s="241"/>
      <c r="R83" s="241"/>
      <c r="S83" s="242"/>
      <c r="T83" s="242"/>
      <c r="U83" s="242"/>
    </row>
    <row r="84" spans="1:21" ht="16.5" hidden="1" x14ac:dyDescent="0.3">
      <c r="A84" s="114"/>
      <c r="P84" s="241"/>
      <c r="Q84" s="241"/>
      <c r="R84" s="241"/>
      <c r="S84" s="242"/>
      <c r="T84" s="242"/>
      <c r="U84" s="242"/>
    </row>
    <row r="85" spans="1:21" ht="16.5" hidden="1" x14ac:dyDescent="0.3">
      <c r="A85" s="114"/>
      <c r="P85" s="241"/>
      <c r="Q85" s="241"/>
      <c r="R85" s="241"/>
      <c r="S85" s="242"/>
      <c r="T85" s="242"/>
      <c r="U85" s="242"/>
    </row>
    <row r="86" spans="1:21" ht="16.5" hidden="1" x14ac:dyDescent="0.3">
      <c r="A86" s="114"/>
      <c r="P86" s="241"/>
      <c r="Q86" s="241"/>
      <c r="R86" s="241"/>
      <c r="S86" s="242"/>
      <c r="T86" s="242"/>
      <c r="U86" s="242"/>
    </row>
    <row r="87" spans="1:21" ht="16.5" hidden="1" x14ac:dyDescent="0.3">
      <c r="A87" s="114"/>
      <c r="P87" s="241"/>
      <c r="Q87" s="241"/>
      <c r="R87" s="241"/>
      <c r="S87" s="242"/>
      <c r="T87" s="242"/>
      <c r="U87" s="242"/>
    </row>
    <row r="88" spans="1:21" ht="16.5" hidden="1" x14ac:dyDescent="0.3">
      <c r="P88" s="242"/>
      <c r="Q88" s="242"/>
      <c r="R88" s="242"/>
      <c r="S88" s="242"/>
      <c r="T88" s="242"/>
      <c r="U88" s="242"/>
    </row>
    <row r="89" spans="1:21" ht="16.5" hidden="1" x14ac:dyDescent="0.3">
      <c r="C89" s="242"/>
      <c r="D89" s="242"/>
      <c r="E89" s="242"/>
      <c r="F89" s="242"/>
      <c r="G89" s="242"/>
      <c r="H89" s="242"/>
      <c r="I89" s="242"/>
      <c r="J89" s="242"/>
      <c r="K89" s="264"/>
      <c r="L89" s="242"/>
      <c r="M89" s="242"/>
      <c r="N89" s="242"/>
      <c r="O89" s="242"/>
      <c r="P89" s="242"/>
      <c r="Q89" s="242"/>
      <c r="R89" s="242"/>
      <c r="S89" s="242"/>
      <c r="T89" s="242"/>
      <c r="U89" s="242"/>
    </row>
    <row r="90" spans="1:21" ht="16.5" hidden="1" x14ac:dyDescent="0.3">
      <c r="C90" s="242"/>
      <c r="D90" s="242"/>
      <c r="E90" s="242"/>
      <c r="F90" s="242"/>
      <c r="G90" s="242"/>
      <c r="H90" s="242"/>
      <c r="I90" s="242"/>
      <c r="J90" s="242"/>
      <c r="K90" s="264"/>
      <c r="L90" s="242"/>
      <c r="M90" s="242"/>
      <c r="N90" s="242"/>
      <c r="O90" s="242"/>
      <c r="P90" s="242"/>
      <c r="Q90" s="242"/>
      <c r="R90" s="242"/>
      <c r="S90" s="242"/>
      <c r="T90" s="242"/>
      <c r="U90" s="242"/>
    </row>
    <row r="91" spans="1:21" ht="16.5" hidden="1" x14ac:dyDescent="0.3">
      <c r="C91" s="242"/>
      <c r="D91" s="242"/>
      <c r="E91" s="242"/>
      <c r="F91" s="242"/>
      <c r="G91" s="242"/>
      <c r="H91" s="242"/>
      <c r="I91" s="242"/>
      <c r="J91" s="242"/>
      <c r="K91" s="264"/>
      <c r="L91" s="242"/>
      <c r="M91" s="242"/>
      <c r="N91" s="242"/>
      <c r="O91" s="242"/>
      <c r="P91" s="242"/>
      <c r="Q91" s="242"/>
      <c r="R91" s="242"/>
      <c r="S91" s="242"/>
      <c r="T91" s="242"/>
      <c r="U91" s="242"/>
    </row>
    <row r="92" spans="1:21" ht="16.5" hidden="1" x14ac:dyDescent="0.3">
      <c r="C92" s="242"/>
      <c r="D92" s="242"/>
      <c r="E92" s="242"/>
      <c r="F92" s="242"/>
      <c r="G92" s="242"/>
      <c r="H92" s="242"/>
      <c r="I92" s="242"/>
      <c r="J92" s="242"/>
      <c r="K92" s="264"/>
      <c r="L92" s="242"/>
      <c r="M92" s="242"/>
      <c r="N92" s="242"/>
      <c r="O92" s="242"/>
      <c r="P92" s="242"/>
      <c r="Q92" s="242"/>
      <c r="R92" s="242"/>
      <c r="S92" s="242"/>
      <c r="T92" s="242"/>
      <c r="U92" s="242"/>
    </row>
    <row r="93" spans="1:21" ht="16.5" hidden="1" x14ac:dyDescent="0.3">
      <c r="C93" s="242"/>
      <c r="D93" s="242"/>
      <c r="E93" s="242"/>
      <c r="F93" s="242"/>
      <c r="G93" s="242"/>
      <c r="H93" s="242"/>
      <c r="I93" s="242"/>
      <c r="J93" s="242"/>
      <c r="K93" s="264"/>
      <c r="L93" s="242"/>
      <c r="M93" s="242"/>
      <c r="N93" s="242"/>
      <c r="O93" s="242"/>
      <c r="P93" s="242"/>
      <c r="Q93" s="242"/>
      <c r="R93" s="242"/>
      <c r="S93" s="242"/>
      <c r="T93" s="242"/>
      <c r="U93" s="242"/>
    </row>
    <row r="94" spans="1:21" ht="16.5" hidden="1" x14ac:dyDescent="0.3">
      <c r="C94" s="242"/>
      <c r="D94" s="242"/>
      <c r="E94" s="242"/>
      <c r="F94" s="242"/>
      <c r="G94" s="242"/>
      <c r="H94" s="242"/>
      <c r="I94" s="242"/>
      <c r="J94" s="242"/>
      <c r="K94" s="264"/>
      <c r="L94" s="242"/>
      <c r="M94" s="242"/>
      <c r="N94" s="242"/>
      <c r="O94" s="242"/>
      <c r="P94" s="242"/>
      <c r="Q94" s="242"/>
      <c r="R94" s="242"/>
      <c r="S94" s="242"/>
      <c r="T94" s="242"/>
      <c r="U94" s="242"/>
    </row>
    <row r="95" spans="1:21" ht="16.5" hidden="1" x14ac:dyDescent="0.3">
      <c r="C95" s="242"/>
      <c r="D95" s="242"/>
      <c r="E95" s="242"/>
      <c r="F95" s="242"/>
      <c r="G95" s="242"/>
      <c r="H95" s="242"/>
      <c r="I95" s="242"/>
      <c r="J95" s="242"/>
      <c r="K95" s="264"/>
      <c r="L95" s="242"/>
      <c r="M95" s="242"/>
      <c r="N95" s="242"/>
      <c r="O95" s="242"/>
      <c r="P95" s="242"/>
      <c r="Q95" s="242"/>
      <c r="R95" s="242"/>
      <c r="S95" s="242"/>
      <c r="T95" s="242"/>
      <c r="U95" s="242"/>
    </row>
    <row r="96" spans="1:21" ht="16.5" hidden="1" x14ac:dyDescent="0.3">
      <c r="C96" s="242"/>
      <c r="D96" s="242"/>
      <c r="E96" s="242"/>
      <c r="F96" s="242"/>
      <c r="G96" s="242"/>
      <c r="H96" s="242"/>
      <c r="I96" s="242"/>
      <c r="J96" s="242"/>
      <c r="K96" s="264"/>
      <c r="L96" s="242"/>
      <c r="M96" s="242"/>
      <c r="N96" s="242"/>
      <c r="O96" s="242"/>
      <c r="P96" s="242"/>
      <c r="Q96" s="242"/>
      <c r="R96" s="242"/>
      <c r="S96" s="242"/>
      <c r="T96" s="242"/>
      <c r="U96" s="242"/>
    </row>
    <row r="97" spans="3:21" ht="16.5" hidden="1" x14ac:dyDescent="0.3">
      <c r="C97" s="242"/>
      <c r="D97" s="242"/>
      <c r="E97" s="242"/>
      <c r="F97" s="242"/>
      <c r="G97" s="242"/>
      <c r="H97" s="242"/>
      <c r="I97" s="242"/>
      <c r="J97" s="242"/>
      <c r="K97" s="264"/>
      <c r="L97" s="242"/>
      <c r="M97" s="242"/>
      <c r="N97" s="242"/>
      <c r="O97" s="242"/>
      <c r="P97" s="242"/>
      <c r="Q97" s="242"/>
      <c r="R97" s="242"/>
      <c r="S97" s="242"/>
      <c r="T97" s="242"/>
      <c r="U97" s="242"/>
    </row>
    <row r="98" spans="3:21" ht="16.5" hidden="1" x14ac:dyDescent="0.3">
      <c r="C98" s="242"/>
      <c r="D98" s="242"/>
      <c r="E98" s="242"/>
      <c r="F98" s="242"/>
      <c r="G98" s="242"/>
      <c r="H98" s="242"/>
      <c r="I98" s="242"/>
      <c r="J98" s="242"/>
      <c r="K98" s="264"/>
      <c r="L98" s="242"/>
      <c r="M98" s="242"/>
      <c r="N98" s="242"/>
      <c r="O98" s="242"/>
      <c r="P98" s="242"/>
      <c r="Q98" s="242"/>
      <c r="R98" s="242"/>
      <c r="S98" s="242"/>
      <c r="T98" s="242"/>
      <c r="U98" s="242"/>
    </row>
    <row r="99" spans="3:21" ht="16.5" hidden="1" x14ac:dyDescent="0.3">
      <c r="C99" s="242"/>
      <c r="D99" s="242"/>
      <c r="E99" s="242"/>
      <c r="F99" s="242"/>
      <c r="G99" s="242"/>
      <c r="H99" s="242"/>
      <c r="I99" s="242"/>
      <c r="J99" s="242"/>
      <c r="K99" s="264"/>
      <c r="L99" s="242"/>
      <c r="M99" s="242"/>
      <c r="N99" s="242"/>
      <c r="O99" s="242"/>
      <c r="P99" s="242"/>
      <c r="Q99" s="242"/>
      <c r="R99" s="242"/>
      <c r="S99" s="242"/>
      <c r="T99" s="242"/>
      <c r="U99" s="242"/>
    </row>
    <row r="100" spans="3:21" ht="16.5" hidden="1" x14ac:dyDescent="0.3">
      <c r="C100" s="242"/>
      <c r="D100" s="242"/>
      <c r="E100" s="242"/>
      <c r="F100" s="242"/>
      <c r="G100" s="242"/>
      <c r="H100" s="242"/>
      <c r="I100" s="242"/>
      <c r="J100" s="242"/>
      <c r="K100" s="264"/>
      <c r="L100" s="242"/>
      <c r="M100" s="242"/>
      <c r="N100" s="242"/>
      <c r="O100" s="242"/>
      <c r="P100" s="242"/>
      <c r="Q100" s="242"/>
      <c r="R100" s="242"/>
      <c r="S100" s="242"/>
      <c r="T100" s="242"/>
      <c r="U100" s="242"/>
    </row>
    <row r="101" spans="3:21" ht="16.5" hidden="1" x14ac:dyDescent="0.3">
      <c r="C101" s="242"/>
      <c r="D101" s="242"/>
      <c r="E101" s="242"/>
      <c r="F101" s="242"/>
      <c r="G101" s="242"/>
      <c r="H101" s="242"/>
      <c r="I101" s="242"/>
      <c r="J101" s="242"/>
      <c r="K101" s="264"/>
      <c r="L101" s="242"/>
      <c r="M101" s="242"/>
      <c r="N101" s="242"/>
      <c r="O101" s="242"/>
      <c r="P101" s="242"/>
      <c r="Q101" s="242"/>
      <c r="R101" s="242"/>
      <c r="S101" s="242"/>
      <c r="T101" s="242"/>
      <c r="U101" s="242"/>
    </row>
    <row r="102" spans="3:21" ht="16.5" hidden="1" x14ac:dyDescent="0.3">
      <c r="C102" s="242"/>
      <c r="D102" s="242"/>
      <c r="E102" s="242"/>
      <c r="F102" s="242"/>
      <c r="G102" s="242"/>
      <c r="H102" s="242"/>
      <c r="I102" s="242"/>
      <c r="J102" s="242"/>
      <c r="K102" s="264"/>
      <c r="L102" s="242"/>
      <c r="M102" s="242"/>
      <c r="N102" s="242"/>
      <c r="O102" s="242"/>
      <c r="P102" s="242"/>
      <c r="Q102" s="242"/>
      <c r="R102" s="242"/>
      <c r="S102" s="242"/>
      <c r="T102" s="242"/>
      <c r="U102" s="242"/>
    </row>
    <row r="103" spans="3:21" ht="16.5" hidden="1" x14ac:dyDescent="0.3">
      <c r="C103" s="242"/>
      <c r="D103" s="242"/>
      <c r="E103" s="242"/>
      <c r="F103" s="242"/>
      <c r="G103" s="242"/>
      <c r="H103" s="242"/>
      <c r="I103" s="242"/>
      <c r="J103" s="242"/>
      <c r="K103" s="264"/>
      <c r="L103" s="242"/>
      <c r="M103" s="242"/>
      <c r="N103" s="242"/>
      <c r="O103" s="242"/>
      <c r="P103" s="242"/>
      <c r="Q103" s="242"/>
      <c r="R103" s="242"/>
      <c r="S103" s="242"/>
      <c r="T103" s="242"/>
      <c r="U103" s="242"/>
    </row>
    <row r="104" spans="3:21" ht="16.5" hidden="1" x14ac:dyDescent="0.3">
      <c r="C104" s="242"/>
      <c r="D104" s="242"/>
      <c r="E104" s="242"/>
      <c r="F104" s="242"/>
      <c r="G104" s="242"/>
      <c r="H104" s="242"/>
      <c r="I104" s="242"/>
      <c r="J104" s="242"/>
      <c r="K104" s="264"/>
      <c r="L104" s="242"/>
      <c r="M104" s="242"/>
      <c r="N104" s="242"/>
      <c r="O104" s="242"/>
      <c r="P104" s="242"/>
      <c r="Q104" s="242"/>
      <c r="R104" s="242"/>
      <c r="S104" s="242"/>
      <c r="T104" s="242"/>
      <c r="U104" s="242"/>
    </row>
    <row r="105" spans="3:21" ht="16.5" hidden="1" x14ac:dyDescent="0.3">
      <c r="C105" s="242"/>
      <c r="D105" s="242"/>
      <c r="E105" s="242"/>
      <c r="F105" s="242"/>
      <c r="G105" s="242"/>
      <c r="H105" s="242"/>
      <c r="I105" s="242"/>
      <c r="J105" s="242"/>
      <c r="K105" s="264"/>
      <c r="L105" s="242"/>
      <c r="M105" s="242"/>
      <c r="N105" s="242"/>
      <c r="O105" s="242"/>
      <c r="P105" s="242"/>
      <c r="Q105" s="242"/>
      <c r="R105" s="242"/>
      <c r="S105" s="242"/>
      <c r="T105" s="242"/>
      <c r="U105" s="242"/>
    </row>
    <row r="106" spans="3:21" ht="16.5" hidden="1" x14ac:dyDescent="0.3">
      <c r="C106" s="242"/>
      <c r="D106" s="242"/>
      <c r="E106" s="242"/>
      <c r="F106" s="242"/>
      <c r="G106" s="242"/>
      <c r="H106" s="242"/>
      <c r="I106" s="242"/>
      <c r="J106" s="242"/>
      <c r="K106" s="264"/>
      <c r="L106" s="242"/>
      <c r="M106" s="242"/>
      <c r="N106" s="242"/>
      <c r="O106" s="242"/>
      <c r="P106" s="242"/>
      <c r="Q106" s="242"/>
      <c r="R106" s="242"/>
      <c r="S106" s="242"/>
      <c r="T106" s="242"/>
      <c r="U106" s="242"/>
    </row>
    <row r="107" spans="3:21" ht="16.5" hidden="1" x14ac:dyDescent="0.3">
      <c r="C107" s="242"/>
      <c r="D107" s="242"/>
      <c r="E107" s="242"/>
      <c r="F107" s="242"/>
      <c r="G107" s="242"/>
      <c r="H107" s="242"/>
      <c r="I107" s="242"/>
      <c r="J107" s="242"/>
      <c r="K107" s="264"/>
      <c r="L107" s="242"/>
      <c r="M107" s="242"/>
      <c r="N107" s="242"/>
      <c r="O107" s="242"/>
      <c r="P107" s="242"/>
      <c r="Q107" s="242"/>
      <c r="R107" s="242"/>
      <c r="S107" s="242"/>
      <c r="T107" s="242"/>
      <c r="U107" s="242"/>
    </row>
    <row r="108" spans="3:21" ht="16.5" hidden="1" x14ac:dyDescent="0.3">
      <c r="C108" s="242"/>
      <c r="D108" s="242"/>
      <c r="E108" s="242"/>
      <c r="F108" s="242"/>
      <c r="G108" s="242"/>
      <c r="H108" s="242"/>
      <c r="I108" s="242"/>
      <c r="J108" s="242"/>
      <c r="K108" s="264"/>
      <c r="L108" s="242"/>
      <c r="M108" s="242"/>
      <c r="N108" s="242"/>
      <c r="O108" s="242"/>
      <c r="P108" s="242"/>
      <c r="Q108" s="242"/>
      <c r="R108" s="242"/>
      <c r="S108" s="242"/>
      <c r="T108" s="242"/>
      <c r="U108" s="242"/>
    </row>
    <row r="109" spans="3:21" ht="16.5" hidden="1" x14ac:dyDescent="0.3">
      <c r="C109" s="242"/>
      <c r="D109" s="242"/>
      <c r="E109" s="242"/>
      <c r="F109" s="242"/>
      <c r="G109" s="242"/>
      <c r="H109" s="242"/>
      <c r="I109" s="242"/>
      <c r="J109" s="242"/>
      <c r="K109" s="264"/>
      <c r="L109" s="242"/>
      <c r="M109" s="242"/>
      <c r="N109" s="242"/>
      <c r="O109" s="242"/>
      <c r="P109" s="242"/>
      <c r="Q109" s="242"/>
      <c r="R109" s="242"/>
      <c r="S109" s="242"/>
      <c r="T109" s="242"/>
      <c r="U109" s="242"/>
    </row>
    <row r="110" spans="3:21" ht="16.5" hidden="1" x14ac:dyDescent="0.3">
      <c r="C110" s="242"/>
      <c r="D110" s="242"/>
      <c r="E110" s="242"/>
      <c r="F110" s="242"/>
      <c r="G110" s="242"/>
      <c r="H110" s="242"/>
      <c r="I110" s="242"/>
      <c r="J110" s="242"/>
      <c r="K110" s="264"/>
      <c r="L110" s="242"/>
      <c r="M110" s="242"/>
      <c r="N110" s="242"/>
      <c r="O110" s="242"/>
      <c r="P110" s="242"/>
      <c r="Q110" s="242"/>
      <c r="R110" s="242"/>
      <c r="S110" s="242"/>
      <c r="T110" s="242"/>
      <c r="U110" s="242"/>
    </row>
    <row r="111" spans="3:21" ht="16.5" hidden="1" x14ac:dyDescent="0.3">
      <c r="C111" s="242"/>
      <c r="D111" s="242"/>
      <c r="E111" s="242"/>
      <c r="F111" s="242"/>
      <c r="G111" s="242"/>
      <c r="H111" s="242"/>
      <c r="I111" s="242"/>
      <c r="J111" s="242"/>
      <c r="K111" s="264"/>
      <c r="L111" s="242"/>
      <c r="M111" s="242"/>
      <c r="N111" s="242"/>
      <c r="O111" s="242"/>
      <c r="P111" s="242"/>
      <c r="Q111" s="242"/>
      <c r="R111" s="242"/>
      <c r="S111" s="242"/>
      <c r="T111" s="242"/>
      <c r="U111" s="242"/>
    </row>
    <row r="112" spans="3:21" ht="16.5" hidden="1" x14ac:dyDescent="0.3">
      <c r="C112" s="242"/>
      <c r="D112" s="242"/>
      <c r="E112" s="242"/>
      <c r="F112" s="242"/>
      <c r="G112" s="242"/>
      <c r="H112" s="242"/>
      <c r="I112" s="242"/>
      <c r="J112" s="242"/>
      <c r="K112" s="264"/>
      <c r="L112" s="242"/>
      <c r="M112" s="242"/>
      <c r="N112" s="242"/>
      <c r="O112" s="242"/>
      <c r="P112" s="242"/>
      <c r="Q112" s="242"/>
      <c r="R112" s="242"/>
      <c r="S112" s="242"/>
      <c r="T112" s="242"/>
      <c r="U112" s="242"/>
    </row>
    <row r="113" spans="3:21" ht="16.5" hidden="1" x14ac:dyDescent="0.3">
      <c r="C113" s="242"/>
      <c r="D113" s="242"/>
      <c r="E113" s="242"/>
      <c r="F113" s="242"/>
      <c r="G113" s="242"/>
      <c r="H113" s="242"/>
      <c r="I113" s="242"/>
      <c r="J113" s="242"/>
      <c r="K113" s="264"/>
      <c r="L113" s="242"/>
      <c r="M113" s="242"/>
      <c r="N113" s="242"/>
      <c r="O113" s="242"/>
      <c r="P113" s="242"/>
      <c r="Q113" s="242"/>
      <c r="R113" s="242"/>
      <c r="S113" s="242"/>
      <c r="T113" s="242"/>
      <c r="U113" s="242"/>
    </row>
    <row r="114" spans="3:21" ht="16.5" hidden="1" x14ac:dyDescent="0.3">
      <c r="C114" s="242"/>
      <c r="D114" s="242"/>
      <c r="E114" s="242"/>
      <c r="F114" s="242"/>
      <c r="G114" s="242"/>
      <c r="H114" s="242"/>
      <c r="I114" s="242"/>
      <c r="J114" s="242"/>
      <c r="K114" s="264"/>
      <c r="L114" s="242"/>
      <c r="M114" s="242"/>
      <c r="N114" s="242"/>
      <c r="O114" s="242"/>
      <c r="P114" s="242"/>
      <c r="Q114" s="242"/>
      <c r="R114" s="242"/>
      <c r="S114" s="242"/>
      <c r="T114" s="242"/>
      <c r="U114" s="242"/>
    </row>
    <row r="115" spans="3:21" ht="16.5" hidden="1" x14ac:dyDescent="0.3">
      <c r="C115" s="242"/>
      <c r="D115" s="242"/>
      <c r="E115" s="242"/>
      <c r="F115" s="242"/>
      <c r="G115" s="242"/>
      <c r="H115" s="242"/>
      <c r="I115" s="242"/>
      <c r="J115" s="242"/>
      <c r="K115" s="264"/>
      <c r="L115" s="242"/>
      <c r="M115" s="242"/>
      <c r="N115" s="242"/>
      <c r="O115" s="242"/>
      <c r="P115" s="242"/>
      <c r="Q115" s="242"/>
      <c r="R115" s="242"/>
      <c r="S115" s="242"/>
      <c r="T115" s="242"/>
      <c r="U115" s="242"/>
    </row>
    <row r="116" spans="3:21" ht="16.5" hidden="1" x14ac:dyDescent="0.3">
      <c r="C116" s="242"/>
      <c r="D116" s="242"/>
      <c r="E116" s="242"/>
      <c r="F116" s="242"/>
      <c r="G116" s="242"/>
      <c r="H116" s="242"/>
      <c r="I116" s="242"/>
      <c r="J116" s="242"/>
      <c r="K116" s="264"/>
      <c r="L116" s="242"/>
      <c r="M116" s="242"/>
      <c r="N116" s="242"/>
      <c r="O116" s="242"/>
      <c r="P116" s="242"/>
      <c r="Q116" s="242"/>
      <c r="R116" s="242"/>
      <c r="S116" s="242"/>
      <c r="T116" s="242"/>
      <c r="U116" s="242"/>
    </row>
    <row r="117" spans="3:21" ht="16.5" hidden="1" x14ac:dyDescent="0.3">
      <c r="C117" s="242"/>
      <c r="D117" s="242"/>
      <c r="E117" s="242"/>
      <c r="F117" s="242"/>
      <c r="G117" s="242"/>
      <c r="H117" s="242"/>
      <c r="I117" s="242"/>
      <c r="J117" s="242"/>
      <c r="K117" s="264"/>
      <c r="L117" s="242"/>
      <c r="M117" s="242"/>
      <c r="N117" s="242"/>
      <c r="O117" s="242"/>
      <c r="P117" s="242"/>
      <c r="Q117" s="242"/>
      <c r="R117" s="242"/>
      <c r="S117" s="242"/>
      <c r="T117" s="242"/>
      <c r="U117" s="242"/>
    </row>
    <row r="118" spans="3:21" ht="16.5" hidden="1" x14ac:dyDescent="0.3">
      <c r="C118" s="242"/>
      <c r="D118" s="242"/>
      <c r="E118" s="242"/>
      <c r="F118" s="242"/>
      <c r="G118" s="242"/>
      <c r="H118" s="242"/>
      <c r="I118" s="242"/>
      <c r="J118" s="242"/>
      <c r="K118" s="264"/>
      <c r="L118" s="242"/>
      <c r="M118" s="242"/>
      <c r="N118" s="242"/>
      <c r="O118" s="242"/>
      <c r="P118" s="242"/>
      <c r="Q118" s="242"/>
      <c r="R118" s="242"/>
      <c r="S118" s="242"/>
      <c r="T118" s="242"/>
      <c r="U118" s="242"/>
    </row>
    <row r="119" spans="3:21" ht="16.5" hidden="1" x14ac:dyDescent="0.3">
      <c r="C119" s="242"/>
      <c r="D119" s="242"/>
      <c r="E119" s="242"/>
      <c r="F119" s="242"/>
      <c r="G119" s="242"/>
      <c r="H119" s="242"/>
      <c r="I119" s="242"/>
      <c r="J119" s="242"/>
      <c r="K119" s="264"/>
      <c r="L119" s="242"/>
      <c r="M119" s="242"/>
      <c r="N119" s="242"/>
      <c r="O119" s="242"/>
      <c r="P119" s="242"/>
      <c r="Q119" s="242"/>
      <c r="R119" s="242"/>
      <c r="S119" s="242"/>
      <c r="T119" s="242"/>
      <c r="U119" s="242"/>
    </row>
    <row r="120" spans="3:21" ht="16.5" hidden="1" x14ac:dyDescent="0.3">
      <c r="C120" s="242"/>
      <c r="D120" s="242"/>
      <c r="E120" s="242"/>
      <c r="F120" s="242"/>
      <c r="G120" s="242"/>
      <c r="H120" s="242"/>
      <c r="I120" s="242"/>
      <c r="J120" s="242"/>
      <c r="K120" s="264"/>
      <c r="L120" s="242"/>
      <c r="M120" s="242"/>
      <c r="N120" s="242"/>
      <c r="O120" s="242"/>
      <c r="P120" s="242"/>
      <c r="Q120" s="242"/>
      <c r="R120" s="242"/>
      <c r="S120" s="242"/>
      <c r="T120" s="242"/>
      <c r="U120" s="242"/>
    </row>
    <row r="121" spans="3:21" ht="16.5" hidden="1" x14ac:dyDescent="0.3">
      <c r="C121" s="242"/>
      <c r="D121" s="242"/>
      <c r="E121" s="242"/>
      <c r="F121" s="242"/>
      <c r="G121" s="242"/>
      <c r="H121" s="242"/>
      <c r="I121" s="242"/>
      <c r="J121" s="242"/>
      <c r="K121" s="264"/>
      <c r="L121" s="242"/>
      <c r="M121" s="242"/>
      <c r="N121" s="242"/>
      <c r="O121" s="242"/>
      <c r="P121" s="242"/>
      <c r="Q121" s="242"/>
      <c r="R121" s="242"/>
      <c r="S121" s="242"/>
      <c r="T121" s="242"/>
      <c r="U121" s="242"/>
    </row>
    <row r="122" spans="3:21" ht="16.5" hidden="1" x14ac:dyDescent="0.3">
      <c r="C122" s="242"/>
      <c r="D122" s="242"/>
      <c r="E122" s="242"/>
      <c r="F122" s="242"/>
      <c r="G122" s="242"/>
      <c r="H122" s="242"/>
      <c r="I122" s="242"/>
      <c r="J122" s="242"/>
      <c r="K122" s="264"/>
      <c r="L122" s="242"/>
      <c r="M122" s="242"/>
      <c r="N122" s="242"/>
      <c r="O122" s="242"/>
      <c r="P122" s="242"/>
      <c r="Q122" s="242"/>
      <c r="R122" s="242"/>
      <c r="S122" s="242"/>
      <c r="T122" s="242"/>
      <c r="U122" s="242"/>
    </row>
    <row r="123" spans="3:21" ht="16.5" hidden="1" x14ac:dyDescent="0.3">
      <c r="C123" s="242"/>
      <c r="D123" s="242"/>
      <c r="E123" s="242"/>
      <c r="F123" s="242"/>
      <c r="G123" s="242"/>
      <c r="H123" s="242"/>
      <c r="I123" s="242"/>
      <c r="J123" s="242"/>
      <c r="K123" s="264"/>
      <c r="L123" s="242"/>
      <c r="M123" s="242"/>
      <c r="N123" s="242"/>
      <c r="O123" s="242"/>
      <c r="P123" s="242"/>
      <c r="Q123" s="242"/>
      <c r="R123" s="242"/>
      <c r="S123" s="242"/>
      <c r="T123" s="242"/>
      <c r="U123" s="242"/>
    </row>
    <row r="124" spans="3:21" ht="16.5" hidden="1" x14ac:dyDescent="0.3">
      <c r="C124" s="242"/>
      <c r="D124" s="242"/>
      <c r="E124" s="242"/>
      <c r="F124" s="242"/>
      <c r="G124" s="242"/>
      <c r="H124" s="242"/>
      <c r="I124" s="242"/>
      <c r="J124" s="242"/>
      <c r="K124" s="264"/>
      <c r="L124" s="242"/>
      <c r="M124" s="242"/>
      <c r="N124" s="242"/>
      <c r="O124" s="242"/>
      <c r="P124" s="242"/>
      <c r="Q124" s="242"/>
      <c r="R124" s="242"/>
      <c r="S124" s="242"/>
      <c r="T124" s="242"/>
      <c r="U124" s="242"/>
    </row>
    <row r="125" spans="3:21" ht="16.5" hidden="1" x14ac:dyDescent="0.3">
      <c r="C125" s="242"/>
      <c r="D125" s="242"/>
      <c r="E125" s="242"/>
      <c r="F125" s="242"/>
      <c r="G125" s="242"/>
      <c r="H125" s="242"/>
      <c r="I125" s="242"/>
      <c r="J125" s="242"/>
      <c r="K125" s="264"/>
      <c r="L125" s="242"/>
      <c r="M125" s="242"/>
      <c r="N125" s="242"/>
      <c r="O125" s="242"/>
      <c r="P125" s="242"/>
      <c r="Q125" s="242"/>
      <c r="R125" s="242"/>
      <c r="S125" s="242"/>
      <c r="T125" s="242"/>
      <c r="U125" s="242"/>
    </row>
    <row r="126" spans="3:21" ht="16.5" hidden="1" x14ac:dyDescent="0.3">
      <c r="C126" s="242"/>
      <c r="D126" s="242"/>
      <c r="E126" s="242"/>
      <c r="F126" s="242"/>
      <c r="G126" s="242"/>
      <c r="H126" s="242"/>
      <c r="I126" s="242"/>
      <c r="J126" s="242"/>
      <c r="K126" s="264"/>
      <c r="L126" s="242"/>
      <c r="M126" s="242"/>
      <c r="N126" s="242"/>
      <c r="O126" s="242"/>
      <c r="P126" s="242"/>
      <c r="Q126" s="242"/>
      <c r="R126" s="242"/>
      <c r="S126" s="242"/>
      <c r="T126" s="242"/>
      <c r="U126" s="242"/>
    </row>
    <row r="127" spans="3:21" ht="16.5" hidden="1" x14ac:dyDescent="0.3">
      <c r="C127" s="242"/>
      <c r="D127" s="242"/>
      <c r="E127" s="242"/>
      <c r="F127" s="242"/>
      <c r="G127" s="242"/>
      <c r="H127" s="242"/>
      <c r="I127" s="242"/>
      <c r="J127" s="242"/>
      <c r="K127" s="264"/>
      <c r="L127" s="242"/>
      <c r="M127" s="242"/>
      <c r="N127" s="242"/>
      <c r="O127" s="242"/>
      <c r="P127" s="242"/>
      <c r="Q127" s="242"/>
      <c r="R127" s="242"/>
      <c r="S127" s="242"/>
      <c r="T127" s="242"/>
      <c r="U127" s="242"/>
    </row>
    <row r="128" spans="3:21" ht="16.5" hidden="1" x14ac:dyDescent="0.3">
      <c r="C128" s="242"/>
      <c r="D128" s="242"/>
      <c r="E128" s="242"/>
      <c r="F128" s="242"/>
      <c r="G128" s="242"/>
      <c r="H128" s="242"/>
      <c r="I128" s="242"/>
      <c r="J128" s="242"/>
      <c r="K128" s="264"/>
      <c r="L128" s="242"/>
      <c r="M128" s="242"/>
      <c r="N128" s="242"/>
      <c r="O128" s="242"/>
      <c r="P128" s="242"/>
      <c r="Q128" s="242"/>
      <c r="R128" s="242"/>
      <c r="S128" s="242"/>
      <c r="T128" s="242"/>
      <c r="U128" s="242"/>
    </row>
    <row r="129" spans="3:21" ht="16.5" hidden="1" x14ac:dyDescent="0.3">
      <c r="C129" s="242"/>
      <c r="D129" s="242"/>
      <c r="E129" s="242"/>
      <c r="F129" s="242"/>
      <c r="G129" s="242"/>
      <c r="H129" s="242"/>
      <c r="I129" s="242"/>
      <c r="J129" s="242"/>
      <c r="K129" s="264"/>
      <c r="L129" s="242"/>
      <c r="M129" s="242"/>
      <c r="N129" s="242"/>
      <c r="O129" s="242"/>
      <c r="P129" s="242"/>
      <c r="Q129" s="242"/>
      <c r="R129" s="242"/>
      <c r="S129" s="242"/>
      <c r="T129" s="242"/>
      <c r="U129" s="242"/>
    </row>
    <row r="130" spans="3:21" ht="16.5" hidden="1" x14ac:dyDescent="0.3">
      <c r="C130" s="242"/>
      <c r="D130" s="242"/>
      <c r="E130" s="242"/>
      <c r="F130" s="242"/>
      <c r="G130" s="242"/>
      <c r="H130" s="242"/>
      <c r="I130" s="242"/>
      <c r="J130" s="242"/>
      <c r="K130" s="264"/>
      <c r="L130" s="242"/>
      <c r="M130" s="242"/>
      <c r="N130" s="242"/>
      <c r="O130" s="242"/>
      <c r="P130" s="242"/>
      <c r="Q130" s="242"/>
      <c r="R130" s="242"/>
      <c r="S130" s="242"/>
      <c r="T130" s="242"/>
      <c r="U130" s="242"/>
    </row>
    <row r="131" spans="3:21" ht="16.5" hidden="1" x14ac:dyDescent="0.3">
      <c r="C131" s="242"/>
      <c r="D131" s="242"/>
      <c r="E131" s="242"/>
      <c r="F131" s="242"/>
      <c r="G131" s="242"/>
      <c r="H131" s="242"/>
      <c r="I131" s="242"/>
      <c r="J131" s="242"/>
      <c r="K131" s="264"/>
      <c r="L131" s="242"/>
      <c r="M131" s="242"/>
      <c r="N131" s="242"/>
      <c r="O131" s="242"/>
      <c r="P131" s="242"/>
      <c r="Q131" s="242"/>
      <c r="R131" s="242"/>
      <c r="S131" s="242"/>
      <c r="T131" s="242"/>
      <c r="U131" s="242"/>
    </row>
    <row r="132" spans="3:21" ht="16.5" hidden="1" x14ac:dyDescent="0.3">
      <c r="C132" s="242"/>
      <c r="D132" s="242"/>
      <c r="E132" s="242"/>
      <c r="F132" s="242"/>
      <c r="G132" s="242"/>
      <c r="H132" s="242"/>
      <c r="I132" s="242"/>
      <c r="J132" s="242"/>
      <c r="K132" s="264"/>
      <c r="L132" s="242"/>
      <c r="M132" s="242"/>
      <c r="N132" s="242"/>
      <c r="O132" s="242"/>
      <c r="P132" s="242"/>
      <c r="Q132" s="242"/>
      <c r="R132" s="242"/>
      <c r="S132" s="242"/>
      <c r="T132" s="242"/>
      <c r="U132" s="242"/>
    </row>
    <row r="133" spans="3:21" ht="16.5" hidden="1" x14ac:dyDescent="0.3">
      <c r="C133" s="242"/>
      <c r="D133" s="242"/>
      <c r="E133" s="242"/>
      <c r="F133" s="242"/>
      <c r="G133" s="242"/>
      <c r="H133" s="242"/>
      <c r="I133" s="242"/>
      <c r="J133" s="242"/>
      <c r="K133" s="264"/>
      <c r="L133" s="242"/>
      <c r="M133" s="242"/>
      <c r="N133" s="242"/>
      <c r="O133" s="242"/>
      <c r="P133" s="242"/>
      <c r="Q133" s="242"/>
      <c r="R133" s="242"/>
      <c r="S133" s="242"/>
      <c r="T133" s="242"/>
      <c r="U133" s="242"/>
    </row>
    <row r="134" spans="3:21" ht="16.5" hidden="1" x14ac:dyDescent="0.3">
      <c r="C134" s="242"/>
      <c r="D134" s="242"/>
      <c r="E134" s="242"/>
      <c r="F134" s="242"/>
      <c r="G134" s="242"/>
      <c r="H134" s="242"/>
      <c r="I134" s="242"/>
      <c r="J134" s="242"/>
      <c r="K134" s="264"/>
      <c r="L134" s="242"/>
      <c r="M134" s="242"/>
      <c r="N134" s="242"/>
      <c r="O134" s="242"/>
      <c r="P134" s="242"/>
      <c r="Q134" s="242"/>
      <c r="R134" s="242"/>
      <c r="S134" s="242"/>
      <c r="T134" s="242"/>
      <c r="U134" s="242"/>
    </row>
    <row r="135" spans="3:21" ht="16.5" hidden="1" x14ac:dyDescent="0.3">
      <c r="S135" s="242"/>
      <c r="T135" s="242"/>
      <c r="U135" s="242"/>
    </row>
    <row r="136" spans="3:21" ht="16.5" hidden="1" x14ac:dyDescent="0.3">
      <c r="S136" s="242"/>
      <c r="T136" s="242"/>
      <c r="U136" s="242"/>
    </row>
    <row r="137" spans="3:21" ht="16.5" hidden="1" x14ac:dyDescent="0.3">
      <c r="S137" s="242"/>
      <c r="T137" s="242"/>
      <c r="U137" s="242"/>
    </row>
    <row r="138" spans="3:21" ht="16.5" hidden="1" x14ac:dyDescent="0.3">
      <c r="S138" s="242"/>
      <c r="T138" s="242"/>
      <c r="U138" s="242"/>
    </row>
    <row r="139" spans="3:21" ht="4.5" hidden="1" customHeight="1" x14ac:dyDescent="0.3">
      <c r="S139" s="242"/>
      <c r="T139" s="242"/>
      <c r="U139" s="242"/>
    </row>
    <row r="140" spans="3:21" ht="34.5" hidden="1" customHeight="1" x14ac:dyDescent="0.3">
      <c r="S140" s="242"/>
      <c r="T140" s="242"/>
      <c r="U140" s="242"/>
    </row>
    <row r="141" spans="3:21" s="114" customFormat="1" ht="47.25" hidden="1" customHeight="1" x14ac:dyDescent="0.25">
      <c r="S141" s="241"/>
      <c r="T141" s="241"/>
      <c r="U141" s="241"/>
    </row>
    <row r="142" spans="3:21" s="114" customFormat="1" ht="47.25" hidden="1" customHeight="1" x14ac:dyDescent="0.25">
      <c r="S142" s="241"/>
      <c r="T142" s="241"/>
      <c r="U142" s="241"/>
    </row>
    <row r="143" spans="3:21" s="114" customFormat="1" ht="47.25" hidden="1" customHeight="1" x14ac:dyDescent="0.25">
      <c r="S143" s="241"/>
      <c r="T143" s="241"/>
      <c r="U143" s="241"/>
    </row>
    <row r="144" spans="3:21" s="114" customFormat="1" ht="47.25" hidden="1" customHeight="1" x14ac:dyDescent="0.25">
      <c r="S144" s="241"/>
      <c r="T144" s="241"/>
      <c r="U144" s="241"/>
    </row>
    <row r="145" spans="19:21" s="114" customFormat="1" ht="47.25" hidden="1" customHeight="1" x14ac:dyDescent="0.25">
      <c r="S145" s="241"/>
      <c r="T145" s="241"/>
      <c r="U145" s="241"/>
    </row>
    <row r="146" spans="19:21" s="114" customFormat="1" ht="47.25" hidden="1" customHeight="1" x14ac:dyDescent="0.25">
      <c r="S146" s="241"/>
      <c r="T146" s="241"/>
      <c r="U146" s="241"/>
    </row>
    <row r="147" spans="19:21" s="114" customFormat="1" ht="47.25" hidden="1" customHeight="1" x14ac:dyDescent="0.25">
      <c r="S147" s="241"/>
      <c r="T147" s="241"/>
      <c r="U147" s="241"/>
    </row>
    <row r="148" spans="19:21" s="114" customFormat="1" ht="47.25" hidden="1" customHeight="1" x14ac:dyDescent="0.25">
      <c r="S148" s="241"/>
      <c r="T148" s="241"/>
      <c r="U148" s="241"/>
    </row>
    <row r="149" spans="19:21" s="114" customFormat="1" ht="47.25" hidden="1" customHeight="1" x14ac:dyDescent="0.25">
      <c r="S149" s="241"/>
      <c r="T149" s="241"/>
      <c r="U149" s="241"/>
    </row>
    <row r="150" spans="19:21" s="114" customFormat="1" ht="47.25" hidden="1" customHeight="1" x14ac:dyDescent="0.25">
      <c r="S150" s="241"/>
      <c r="T150" s="241"/>
      <c r="U150" s="241"/>
    </row>
    <row r="151" spans="19:21" ht="16.5" hidden="1" x14ac:dyDescent="0.3">
      <c r="S151" s="242"/>
      <c r="T151" s="242"/>
      <c r="U151" s="242"/>
    </row>
    <row r="152" spans="19:21" ht="16.5" hidden="1" x14ac:dyDescent="0.3">
      <c r="S152" s="242"/>
      <c r="T152" s="242"/>
      <c r="U152" s="242"/>
    </row>
    <row r="153" spans="19:21" ht="16.5" hidden="1" x14ac:dyDescent="0.3">
      <c r="S153" s="242"/>
      <c r="T153" s="242"/>
      <c r="U153" s="242"/>
    </row>
    <row r="154" spans="19:21" ht="16.5" hidden="1" x14ac:dyDescent="0.3">
      <c r="S154" s="242"/>
      <c r="T154" s="242"/>
      <c r="U154" s="242"/>
    </row>
    <row r="155" spans="19:21" ht="16.5" hidden="1" x14ac:dyDescent="0.3">
      <c r="S155" s="242"/>
      <c r="T155" s="242"/>
      <c r="U155" s="242"/>
    </row>
    <row r="156" spans="19:21" ht="16.5" hidden="1" x14ac:dyDescent="0.3">
      <c r="S156" s="242"/>
      <c r="T156" s="242"/>
      <c r="U156" s="242"/>
    </row>
    <row r="157" spans="19:21" ht="16.5" hidden="1" x14ac:dyDescent="0.3">
      <c r="S157" s="242"/>
      <c r="T157" s="242"/>
      <c r="U157" s="242"/>
    </row>
    <row r="158" spans="19:21" ht="16.5" hidden="1" x14ac:dyDescent="0.3">
      <c r="S158" s="242"/>
      <c r="T158" s="242"/>
      <c r="U158" s="242"/>
    </row>
    <row r="159" spans="19:21" ht="16.5" hidden="1" x14ac:dyDescent="0.3">
      <c r="S159" s="242"/>
      <c r="T159" s="242"/>
      <c r="U159" s="242"/>
    </row>
    <row r="160" spans="19:21" ht="16.5" hidden="1" x14ac:dyDescent="0.3">
      <c r="S160" s="242"/>
      <c r="T160" s="242"/>
      <c r="U160" s="242"/>
    </row>
    <row r="161" spans="3:21" ht="16.5" hidden="1" x14ac:dyDescent="0.3">
      <c r="S161" s="242"/>
      <c r="T161" s="242"/>
      <c r="U161" s="242"/>
    </row>
    <row r="162" spans="3:21" ht="16.5" hidden="1" x14ac:dyDescent="0.3">
      <c r="S162" s="242"/>
      <c r="T162" s="242"/>
      <c r="U162" s="242"/>
    </row>
    <row r="163" spans="3:21" ht="16.5" hidden="1" x14ac:dyDescent="0.3">
      <c r="S163" s="242"/>
      <c r="T163" s="242"/>
      <c r="U163" s="242"/>
    </row>
    <row r="164" spans="3:21" ht="16.5" hidden="1" x14ac:dyDescent="0.3">
      <c r="S164" s="242"/>
      <c r="T164" s="242"/>
      <c r="U164" s="242"/>
    </row>
    <row r="165" spans="3:21" ht="16.5" hidden="1" x14ac:dyDescent="0.3">
      <c r="S165" s="242"/>
      <c r="T165" s="242"/>
      <c r="U165" s="242"/>
    </row>
    <row r="166" spans="3:21" ht="16.5" hidden="1" x14ac:dyDescent="0.3">
      <c r="S166" s="242"/>
      <c r="T166" s="242"/>
      <c r="U166" s="242"/>
    </row>
    <row r="167" spans="3:21" ht="16.5" hidden="1" x14ac:dyDescent="0.3">
      <c r="S167" s="242"/>
      <c r="T167" s="242"/>
      <c r="U167" s="242"/>
    </row>
    <row r="168" spans="3:21" ht="16.5" hidden="1" x14ac:dyDescent="0.3">
      <c r="S168" s="242"/>
      <c r="T168" s="242"/>
      <c r="U168" s="242"/>
    </row>
    <row r="169" spans="3:21" ht="16.5" hidden="1" x14ac:dyDescent="0.3">
      <c r="C169" s="242"/>
      <c r="D169" s="242"/>
      <c r="E169" s="242"/>
      <c r="F169" s="242"/>
      <c r="G169" s="242"/>
      <c r="H169" s="242"/>
      <c r="I169" s="242"/>
      <c r="J169" s="242"/>
      <c r="K169" s="264"/>
      <c r="L169" s="242"/>
      <c r="M169" s="242"/>
      <c r="N169" s="242"/>
      <c r="O169" s="242"/>
      <c r="P169" s="242"/>
      <c r="Q169" s="242"/>
      <c r="R169" s="242"/>
      <c r="S169" s="242"/>
      <c r="T169" s="242"/>
      <c r="U169" s="242"/>
    </row>
    <row r="170" spans="3:21" ht="16.5" hidden="1" x14ac:dyDescent="0.3">
      <c r="C170" s="242"/>
      <c r="D170" s="242"/>
      <c r="E170" s="242"/>
      <c r="F170" s="242"/>
      <c r="G170" s="242"/>
      <c r="H170" s="242"/>
      <c r="I170" s="242"/>
      <c r="J170" s="242"/>
      <c r="K170" s="264"/>
      <c r="L170" s="242"/>
      <c r="M170" s="242"/>
      <c r="N170" s="242"/>
      <c r="O170" s="242"/>
      <c r="P170" s="242"/>
      <c r="Q170" s="242"/>
      <c r="R170" s="242"/>
      <c r="S170" s="242"/>
      <c r="T170" s="242"/>
      <c r="U170" s="242"/>
    </row>
    <row r="171" spans="3:21" ht="16.5" hidden="1" x14ac:dyDescent="0.3">
      <c r="C171" s="242"/>
      <c r="D171" s="242"/>
      <c r="E171" s="242"/>
      <c r="F171" s="242"/>
      <c r="G171" s="242"/>
      <c r="H171" s="242"/>
      <c r="I171" s="242"/>
      <c r="J171" s="242"/>
      <c r="K171" s="264"/>
      <c r="L171" s="242"/>
      <c r="M171" s="242"/>
      <c r="N171" s="242"/>
      <c r="O171" s="242"/>
      <c r="P171" s="242"/>
      <c r="Q171" s="242"/>
      <c r="R171" s="242"/>
      <c r="S171" s="242"/>
      <c r="T171" s="242"/>
      <c r="U171" s="242"/>
    </row>
    <row r="172" spans="3:21" ht="16.5" hidden="1" x14ac:dyDescent="0.3">
      <c r="C172" s="242"/>
      <c r="D172" s="242"/>
      <c r="E172" s="242"/>
      <c r="F172" s="242"/>
      <c r="G172" s="242"/>
      <c r="H172" s="242"/>
      <c r="I172" s="242"/>
      <c r="J172" s="242"/>
      <c r="K172" s="264"/>
      <c r="L172" s="242"/>
      <c r="M172" s="242"/>
      <c r="N172" s="242"/>
      <c r="O172" s="242"/>
      <c r="P172" s="242"/>
      <c r="Q172" s="242"/>
      <c r="R172" s="242"/>
      <c r="S172" s="242"/>
      <c r="T172" s="242"/>
      <c r="U172" s="242"/>
    </row>
    <row r="173" spans="3:21" ht="16.5" hidden="1" x14ac:dyDescent="0.3">
      <c r="C173" s="242"/>
      <c r="D173" s="242"/>
      <c r="E173" s="242"/>
      <c r="F173" s="242"/>
      <c r="G173" s="242"/>
      <c r="H173" s="242"/>
      <c r="I173" s="242"/>
      <c r="J173" s="242"/>
      <c r="K173" s="264"/>
      <c r="L173" s="242"/>
      <c r="M173" s="242"/>
      <c r="N173" s="242"/>
      <c r="O173" s="242"/>
      <c r="P173" s="242"/>
      <c r="Q173" s="242"/>
      <c r="R173" s="242"/>
      <c r="S173" s="242"/>
      <c r="T173" s="242"/>
      <c r="U173" s="242"/>
    </row>
    <row r="174" spans="3:21" ht="16.5" hidden="1" x14ac:dyDescent="0.3">
      <c r="C174" s="242"/>
      <c r="D174" s="242"/>
      <c r="E174" s="242"/>
      <c r="F174" s="242"/>
      <c r="G174" s="242"/>
      <c r="H174" s="242"/>
      <c r="I174" s="242"/>
      <c r="J174" s="242"/>
      <c r="K174" s="264"/>
      <c r="L174" s="242"/>
      <c r="M174" s="242"/>
      <c r="N174" s="242"/>
      <c r="O174" s="242"/>
      <c r="P174" s="242"/>
      <c r="Q174" s="242"/>
      <c r="R174" s="242"/>
      <c r="S174" s="242"/>
      <c r="T174" s="242"/>
      <c r="U174" s="242"/>
    </row>
    <row r="175" spans="3:21" ht="16.5" hidden="1" x14ac:dyDescent="0.3">
      <c r="C175" s="242"/>
      <c r="D175" s="242"/>
      <c r="E175" s="242"/>
      <c r="F175" s="242"/>
      <c r="G175" s="242"/>
      <c r="H175" s="242"/>
      <c r="I175" s="242"/>
      <c r="J175" s="242"/>
      <c r="K175" s="264"/>
      <c r="L175" s="242"/>
      <c r="M175" s="242"/>
      <c r="N175" s="242"/>
      <c r="O175" s="242"/>
      <c r="P175" s="242"/>
      <c r="Q175" s="242"/>
      <c r="R175" s="242"/>
      <c r="S175" s="242"/>
      <c r="T175" s="242"/>
      <c r="U175" s="242"/>
    </row>
    <row r="176" spans="3:21" ht="16.5" hidden="1" x14ac:dyDescent="0.3">
      <c r="C176" s="242"/>
      <c r="D176" s="242"/>
      <c r="E176" s="242"/>
      <c r="F176" s="242"/>
      <c r="G176" s="242"/>
      <c r="H176" s="242"/>
      <c r="I176" s="242"/>
      <c r="J176" s="242"/>
      <c r="K176" s="264"/>
      <c r="L176" s="242"/>
      <c r="M176" s="242"/>
      <c r="N176" s="242"/>
      <c r="O176" s="242"/>
      <c r="P176" s="242"/>
      <c r="Q176" s="242"/>
      <c r="R176" s="242"/>
      <c r="S176" s="242"/>
      <c r="T176" s="242"/>
      <c r="U176" s="242"/>
    </row>
    <row r="177" spans="3:21" ht="16.5" hidden="1" x14ac:dyDescent="0.3">
      <c r="C177" s="242"/>
      <c r="D177" s="242"/>
      <c r="E177" s="242"/>
      <c r="F177" s="242"/>
      <c r="G177" s="242"/>
      <c r="H177" s="242"/>
      <c r="I177" s="242"/>
      <c r="J177" s="242"/>
      <c r="K177" s="264"/>
      <c r="L177" s="242"/>
      <c r="M177" s="242"/>
      <c r="N177" s="242"/>
      <c r="O177" s="242"/>
      <c r="P177" s="242"/>
      <c r="Q177" s="242"/>
      <c r="R177" s="242"/>
      <c r="S177" s="242"/>
      <c r="T177" s="242"/>
      <c r="U177" s="242"/>
    </row>
    <row r="178" spans="3:21" ht="16.5" hidden="1" x14ac:dyDescent="0.3">
      <c r="C178" s="242"/>
      <c r="D178" s="242"/>
      <c r="E178" s="242"/>
      <c r="F178" s="242"/>
      <c r="G178" s="242"/>
      <c r="H178" s="242"/>
      <c r="I178" s="242"/>
      <c r="J178" s="242"/>
      <c r="K178" s="264"/>
      <c r="L178" s="242"/>
      <c r="M178" s="242"/>
      <c r="N178" s="242"/>
      <c r="O178" s="242"/>
      <c r="P178" s="242"/>
      <c r="Q178" s="242"/>
      <c r="R178" s="242"/>
      <c r="S178" s="242"/>
      <c r="T178" s="242"/>
      <c r="U178" s="242"/>
    </row>
    <row r="179" spans="3:21" ht="16.5" hidden="1" x14ac:dyDescent="0.3">
      <c r="C179" s="242"/>
      <c r="D179" s="242"/>
      <c r="E179" s="242"/>
      <c r="F179" s="242"/>
      <c r="G179" s="242"/>
      <c r="H179" s="242"/>
      <c r="I179" s="242"/>
      <c r="J179" s="242"/>
      <c r="K179" s="264"/>
      <c r="L179" s="242"/>
      <c r="M179" s="242"/>
      <c r="N179" s="242"/>
      <c r="O179" s="242"/>
      <c r="P179" s="242"/>
      <c r="Q179" s="242"/>
      <c r="R179" s="242"/>
      <c r="S179" s="242"/>
      <c r="T179" s="242"/>
      <c r="U179" s="242"/>
    </row>
    <row r="180" spans="3:21" ht="16.5" hidden="1" x14ac:dyDescent="0.3">
      <c r="C180" s="242"/>
      <c r="D180" s="242"/>
      <c r="E180" s="242"/>
      <c r="F180" s="242"/>
      <c r="G180" s="242"/>
      <c r="H180" s="242"/>
      <c r="I180" s="242"/>
      <c r="J180" s="242"/>
      <c r="K180" s="264"/>
      <c r="L180" s="242"/>
      <c r="M180" s="242"/>
      <c r="N180" s="242"/>
      <c r="O180" s="242"/>
      <c r="P180" s="242"/>
      <c r="Q180" s="242"/>
      <c r="R180" s="242"/>
      <c r="S180" s="242"/>
      <c r="T180" s="242"/>
      <c r="U180" s="242"/>
    </row>
    <row r="181" spans="3:21" hidden="1" x14ac:dyDescent="0.3"/>
    <row r="182" spans="3:21" hidden="1" x14ac:dyDescent="0.3"/>
    <row r="183" spans="3:21" hidden="1" x14ac:dyDescent="0.3"/>
    <row r="184" spans="3:21" hidden="1" x14ac:dyDescent="0.3"/>
    <row r="185" spans="3:21" hidden="1" x14ac:dyDescent="0.3"/>
    <row r="186" spans="3:21" hidden="1" x14ac:dyDescent="0.3"/>
    <row r="187" spans="3:21" hidden="1" x14ac:dyDescent="0.3"/>
    <row r="188" spans="3:21" hidden="1" x14ac:dyDescent="0.3"/>
    <row r="189" spans="3:21" hidden="1" x14ac:dyDescent="0.3"/>
    <row r="190" spans="3:21" hidden="1" x14ac:dyDescent="0.3"/>
    <row r="191" spans="3:21" hidden="1" x14ac:dyDescent="0.3"/>
    <row r="192" spans="3:21" hidden="1" x14ac:dyDescent="0.3"/>
    <row r="193" spans="22:27" hidden="1" x14ac:dyDescent="0.3"/>
    <row r="194" spans="22:27" hidden="1" x14ac:dyDescent="0.3"/>
    <row r="195" spans="22:27" hidden="1" x14ac:dyDescent="0.3"/>
    <row r="196" spans="22:27" hidden="1" x14ac:dyDescent="0.3"/>
    <row r="197" spans="22:27" hidden="1" x14ac:dyDescent="0.3"/>
    <row r="198" spans="22:27" hidden="1" x14ac:dyDescent="0.3"/>
    <row r="199" spans="22:27" hidden="1" x14ac:dyDescent="0.3"/>
    <row r="200" spans="22:27" hidden="1" x14ac:dyDescent="0.3"/>
    <row r="201" spans="22:27" hidden="1" x14ac:dyDescent="0.3"/>
    <row r="202" spans="22:27" hidden="1" x14ac:dyDescent="0.3"/>
    <row r="203" spans="22:27" hidden="1" x14ac:dyDescent="0.3"/>
    <row r="204" spans="22:27" hidden="1" x14ac:dyDescent="0.3"/>
    <row r="205" spans="22:27" hidden="1" x14ac:dyDescent="0.3"/>
    <row r="206" spans="22:27" ht="16.5" hidden="1" x14ac:dyDescent="0.3">
      <c r="V206" s="2"/>
    </row>
    <row r="207" spans="22:27" hidden="1" x14ac:dyDescent="0.3">
      <c r="AA207" s="81"/>
    </row>
    <row r="208" spans="22:27" ht="16.5" hidden="1" x14ac:dyDescent="0.3">
      <c r="V208" s="1"/>
      <c r="AA208" s="1"/>
    </row>
    <row r="209" spans="13:27" ht="16.5" hidden="1" x14ac:dyDescent="0.3">
      <c r="N209" s="85"/>
      <c r="O209" s="85"/>
      <c r="P209" s="85"/>
      <c r="Q209" s="85"/>
      <c r="R209" s="85"/>
      <c r="S209" s="85"/>
      <c r="T209" s="85"/>
      <c r="U209" s="85"/>
      <c r="V209" s="1"/>
      <c r="AA209" s="81"/>
    </row>
    <row r="210" spans="13:27" ht="15.75" hidden="1" x14ac:dyDescent="0.35">
      <c r="O210" s="30"/>
      <c r="P210" s="86"/>
      <c r="Q210" s="86"/>
      <c r="R210" s="86"/>
      <c r="S210" s="86"/>
      <c r="T210" s="86"/>
      <c r="U210" s="86"/>
      <c r="AA210" s="81"/>
    </row>
    <row r="211" spans="13:27" ht="18.75" hidden="1" customHeight="1" x14ac:dyDescent="0.35">
      <c r="O211" s="30"/>
      <c r="P211" s="86"/>
      <c r="Q211" s="86"/>
      <c r="R211" s="86"/>
      <c r="S211" s="86"/>
      <c r="T211" s="86"/>
      <c r="U211" s="86"/>
      <c r="AA211" s="81"/>
    </row>
    <row r="212" spans="13:27" ht="71.25" hidden="1" customHeight="1" x14ac:dyDescent="0.35">
      <c r="N212" s="30"/>
      <c r="O212" s="30"/>
      <c r="P212" s="86"/>
      <c r="Q212" s="86"/>
      <c r="R212" s="86"/>
      <c r="S212" s="86"/>
      <c r="T212" s="86"/>
      <c r="U212" s="86"/>
      <c r="AA212" s="81"/>
    </row>
    <row r="213" spans="13:27" ht="15.75" hidden="1" x14ac:dyDescent="0.35">
      <c r="N213" s="30"/>
      <c r="O213" s="30"/>
      <c r="P213" s="86"/>
      <c r="Q213" s="86"/>
      <c r="R213" s="86"/>
      <c r="S213" s="86"/>
      <c r="T213" s="86"/>
      <c r="U213" s="86"/>
      <c r="Z213" s="81"/>
      <c r="AA213" s="81"/>
    </row>
    <row r="214" spans="13:27" ht="15.75" hidden="1" x14ac:dyDescent="0.35">
      <c r="N214" s="30"/>
      <c r="O214" s="30"/>
      <c r="P214" s="86"/>
      <c r="Q214" s="86"/>
      <c r="R214" s="86"/>
      <c r="S214" s="86"/>
      <c r="T214" s="86"/>
      <c r="U214" s="86"/>
    </row>
    <row r="215" spans="13:27" ht="3.75" hidden="1" customHeight="1" x14ac:dyDescent="0.35">
      <c r="N215" s="30"/>
      <c r="O215" s="30"/>
      <c r="P215" s="86"/>
      <c r="Q215" s="86"/>
      <c r="R215" s="86"/>
      <c r="S215" s="86"/>
      <c r="T215" s="86"/>
      <c r="U215" s="86"/>
      <c r="Z215" s="1"/>
      <c r="AA215" s="1"/>
    </row>
    <row r="216" spans="13:27" ht="39.75" hidden="1" customHeight="1" x14ac:dyDescent="0.35">
      <c r="N216" s="30"/>
      <c r="O216" s="30"/>
      <c r="P216" s="86"/>
      <c r="Q216" s="86"/>
      <c r="R216" s="86"/>
      <c r="S216" s="86"/>
      <c r="T216" s="86"/>
      <c r="U216" s="86"/>
    </row>
    <row r="217" spans="13:27" ht="15.75" hidden="1" x14ac:dyDescent="0.35">
      <c r="N217" s="30"/>
      <c r="O217" s="30"/>
      <c r="P217" s="86"/>
      <c r="Q217" s="86"/>
      <c r="R217" s="86"/>
      <c r="S217" s="86"/>
      <c r="T217" s="86"/>
      <c r="U217" s="86"/>
    </row>
    <row r="218" spans="13:27" ht="15.75" hidden="1" x14ac:dyDescent="0.35">
      <c r="N218" s="30"/>
      <c r="O218" s="30"/>
      <c r="P218" s="86"/>
      <c r="Q218" s="86"/>
      <c r="R218" s="86"/>
      <c r="S218" s="86"/>
      <c r="T218" s="86"/>
      <c r="U218" s="86"/>
    </row>
    <row r="219" spans="13:27" ht="15.75" hidden="1" x14ac:dyDescent="0.35">
      <c r="N219" s="30"/>
      <c r="O219" s="30"/>
      <c r="P219" s="86"/>
      <c r="Q219" s="86"/>
      <c r="R219" s="86"/>
      <c r="S219" s="86"/>
      <c r="T219" s="86"/>
      <c r="U219" s="86"/>
    </row>
    <row r="220" spans="13:27" ht="15.75" hidden="1" x14ac:dyDescent="0.35">
      <c r="N220" s="30"/>
      <c r="O220" s="30"/>
      <c r="P220" s="86"/>
      <c r="Q220" s="86"/>
      <c r="R220" s="86"/>
      <c r="S220" s="86"/>
      <c r="T220" s="86"/>
      <c r="U220" s="86"/>
    </row>
    <row r="221" spans="13:27" ht="15.75" hidden="1" x14ac:dyDescent="0.35">
      <c r="M221" s="30"/>
      <c r="N221" s="30"/>
      <c r="O221" s="30"/>
      <c r="P221" s="86"/>
      <c r="Q221" s="86"/>
      <c r="R221" s="86"/>
      <c r="S221" s="86"/>
      <c r="T221" s="86"/>
      <c r="U221" s="86"/>
    </row>
    <row r="222" spans="13:27" ht="15.75" hidden="1" x14ac:dyDescent="0.35">
      <c r="M222" s="30"/>
      <c r="N222" s="30"/>
      <c r="O222" s="30"/>
      <c r="P222" s="86"/>
      <c r="Q222" s="86"/>
      <c r="R222" s="86"/>
      <c r="S222" s="86"/>
      <c r="T222" s="86"/>
      <c r="U222" s="86"/>
    </row>
    <row r="223" spans="13:27" ht="15.75" hidden="1" x14ac:dyDescent="0.35">
      <c r="M223" s="30"/>
      <c r="N223" s="30"/>
      <c r="O223" s="30"/>
      <c r="P223" s="86"/>
      <c r="Q223" s="86"/>
      <c r="R223" s="86"/>
      <c r="S223" s="86"/>
      <c r="T223" s="86"/>
      <c r="U223" s="86"/>
    </row>
    <row r="224" spans="13:27" ht="15.75" hidden="1" x14ac:dyDescent="0.35">
      <c r="M224" s="30"/>
      <c r="N224" s="30"/>
      <c r="O224" s="30"/>
      <c r="P224" s="86"/>
      <c r="Q224" s="86"/>
      <c r="R224" s="86"/>
      <c r="S224" s="86"/>
      <c r="T224" s="86"/>
      <c r="U224" s="86"/>
    </row>
    <row r="225" spans="12:22" ht="16.5" hidden="1" x14ac:dyDescent="0.3">
      <c r="L225" s="1"/>
      <c r="M225" s="1"/>
      <c r="N225" s="1"/>
      <c r="O225" s="1"/>
      <c r="P225" s="2"/>
      <c r="Q225" s="2"/>
      <c r="R225" s="2"/>
      <c r="S225" s="2"/>
      <c r="T225" s="2"/>
      <c r="U225" s="2"/>
    </row>
    <row r="226" spans="12:22" ht="16.5" hidden="1" x14ac:dyDescent="0.3">
      <c r="L226" s="1"/>
      <c r="M226" s="1"/>
      <c r="N226" s="1"/>
      <c r="O226" s="1"/>
      <c r="P226" s="2"/>
      <c r="Q226" s="2"/>
      <c r="R226" s="2"/>
      <c r="S226" s="2"/>
      <c r="T226" s="2"/>
      <c r="U226" s="2"/>
    </row>
    <row r="227" spans="12:22" ht="3.75" hidden="1" customHeight="1" x14ac:dyDescent="0.3"/>
    <row r="228" spans="12:22" hidden="1" x14ac:dyDescent="0.3"/>
    <row r="229" spans="12:22" ht="3.75" hidden="1" customHeight="1" x14ac:dyDescent="0.3"/>
    <row r="230" spans="12:22" hidden="1" x14ac:dyDescent="0.3"/>
    <row r="231" spans="12:22" hidden="1" x14ac:dyDescent="0.3"/>
    <row r="232" spans="12:22" hidden="1" x14ac:dyDescent="0.3"/>
    <row r="233" spans="12:22" ht="17.25" hidden="1" customHeight="1" x14ac:dyDescent="0.3"/>
    <row r="234" spans="12:22" ht="17.25" hidden="1" customHeight="1" x14ac:dyDescent="0.3">
      <c r="V234" s="26"/>
    </row>
    <row r="235" spans="12:22" ht="17.25" hidden="1" customHeight="1" x14ac:dyDescent="0.3">
      <c r="V235" s="26"/>
    </row>
    <row r="236" spans="12:22" ht="7.5" hidden="1" customHeight="1" x14ac:dyDescent="0.3">
      <c r="V236" s="26"/>
    </row>
    <row r="237" spans="12:22" hidden="1" x14ac:dyDescent="0.3">
      <c r="V237" s="26"/>
    </row>
    <row r="238" spans="12:22" hidden="1" x14ac:dyDescent="0.3"/>
    <row r="239" spans="12:22" hidden="1" x14ac:dyDescent="0.3"/>
    <row r="240" spans="12:22" hidden="1" x14ac:dyDescent="0.3"/>
    <row r="241" spans="22:30" hidden="1" x14ac:dyDescent="0.3"/>
    <row r="242" spans="22:30" hidden="1" x14ac:dyDescent="0.3"/>
    <row r="243" spans="22:30" hidden="1" x14ac:dyDescent="0.3"/>
    <row r="244" spans="22:30" hidden="1" x14ac:dyDescent="0.3"/>
    <row r="245" spans="22:30" hidden="1" x14ac:dyDescent="0.3"/>
    <row r="246" spans="22:30" hidden="1" x14ac:dyDescent="0.3"/>
    <row r="247" spans="22:30" hidden="1" x14ac:dyDescent="0.3"/>
    <row r="248" spans="22:30" hidden="1" x14ac:dyDescent="0.3">
      <c r="V248" s="85"/>
      <c r="W248" s="85"/>
      <c r="X248" s="85"/>
      <c r="Y248" s="85"/>
      <c r="Z248" s="85"/>
      <c r="AA248" s="85"/>
      <c r="AB248" s="85"/>
    </row>
    <row r="249" spans="22:30" hidden="1" x14ac:dyDescent="0.3">
      <c r="V249" s="86"/>
      <c r="W249" s="86"/>
      <c r="X249" s="29"/>
      <c r="Y249" s="29"/>
      <c r="Z249" s="29"/>
      <c r="AA249" s="29"/>
      <c r="AB249" s="29"/>
    </row>
    <row r="250" spans="22:30" ht="16.5" hidden="1" x14ac:dyDescent="0.3">
      <c r="V250" s="86"/>
      <c r="W250" s="86"/>
      <c r="X250" s="29"/>
      <c r="Y250" s="29"/>
      <c r="Z250" s="29"/>
      <c r="AA250" s="29"/>
      <c r="AB250" s="29"/>
      <c r="AC250" s="28"/>
      <c r="AD250" s="28"/>
    </row>
    <row r="251" spans="22:30" ht="16.5" hidden="1" x14ac:dyDescent="0.3">
      <c r="V251" s="86"/>
      <c r="W251" s="86"/>
      <c r="X251" s="29"/>
      <c r="Y251" s="29"/>
      <c r="Z251" s="29"/>
      <c r="AA251" s="29"/>
      <c r="AB251" s="29"/>
      <c r="AC251" s="28"/>
      <c r="AD251" s="28"/>
    </row>
    <row r="252" spans="22:30" ht="16.5" hidden="1" x14ac:dyDescent="0.3">
      <c r="V252" s="86"/>
      <c r="W252" s="86"/>
      <c r="X252" s="29"/>
      <c r="Y252" s="29"/>
      <c r="Z252" s="29"/>
      <c r="AA252" s="29"/>
      <c r="AB252" s="29"/>
      <c r="AC252" s="28"/>
      <c r="AD252" s="28"/>
    </row>
    <row r="253" spans="22:30" ht="16.5" hidden="1" x14ac:dyDescent="0.3">
      <c r="V253" s="86"/>
      <c r="W253" s="86"/>
      <c r="X253" s="29"/>
      <c r="Y253" s="29"/>
      <c r="Z253" s="29"/>
      <c r="AA253" s="29"/>
      <c r="AB253" s="29"/>
      <c r="AC253" s="28"/>
      <c r="AD253" s="28"/>
    </row>
    <row r="254" spans="22:30" ht="16.5" hidden="1" x14ac:dyDescent="0.3">
      <c r="V254" s="86"/>
      <c r="W254" s="86"/>
      <c r="X254" s="29"/>
      <c r="Y254" s="29"/>
      <c r="Z254" s="29"/>
      <c r="AA254" s="29"/>
      <c r="AB254" s="29"/>
      <c r="AC254" s="28"/>
      <c r="AD254" s="28"/>
    </row>
    <row r="255" spans="22:30" ht="16.5" hidden="1" x14ac:dyDescent="0.3">
      <c r="V255" s="86"/>
      <c r="W255" s="86"/>
      <c r="X255" s="29"/>
      <c r="Y255" s="29"/>
      <c r="Z255" s="29"/>
      <c r="AA255" s="29"/>
      <c r="AB255" s="29"/>
      <c r="AC255" s="28"/>
      <c r="AD255" s="28"/>
    </row>
    <row r="256" spans="22:30" ht="16.5" hidden="1" x14ac:dyDescent="0.3">
      <c r="V256" s="86"/>
      <c r="W256" s="86"/>
      <c r="X256" s="29"/>
      <c r="Y256" s="29"/>
      <c r="Z256" s="29"/>
      <c r="AA256" s="29"/>
      <c r="AB256" s="29"/>
      <c r="AC256" s="28"/>
      <c r="AD256" s="28"/>
    </row>
    <row r="257" spans="22:30" ht="16.5" hidden="1" x14ac:dyDescent="0.3">
      <c r="V257" s="86"/>
      <c r="W257" s="86"/>
      <c r="X257" s="29"/>
      <c r="Y257" s="29"/>
      <c r="Z257" s="29"/>
      <c r="AA257" s="29"/>
      <c r="AB257" s="29"/>
      <c r="AC257" s="28"/>
      <c r="AD257" s="28"/>
    </row>
    <row r="258" spans="22:30" ht="16.5" hidden="1" x14ac:dyDescent="0.3">
      <c r="V258" s="86"/>
      <c r="W258" s="86"/>
      <c r="X258" s="29"/>
      <c r="Y258" s="29"/>
      <c r="Z258" s="29"/>
      <c r="AA258" s="29"/>
      <c r="AB258" s="29"/>
      <c r="AC258" s="28"/>
      <c r="AD258" s="28"/>
    </row>
    <row r="259" spans="22:30" ht="16.5" hidden="1" x14ac:dyDescent="0.3">
      <c r="V259" s="86"/>
      <c r="W259" s="86"/>
      <c r="X259" s="29"/>
      <c r="Y259" s="29"/>
      <c r="Z259" s="29"/>
      <c r="AA259" s="29"/>
      <c r="AB259" s="29"/>
      <c r="AC259" s="28"/>
      <c r="AD259" s="28"/>
    </row>
    <row r="260" spans="22:30" ht="16.5" hidden="1" x14ac:dyDescent="0.3">
      <c r="V260" s="86"/>
      <c r="W260" s="86"/>
      <c r="X260" s="29"/>
      <c r="Y260" s="29"/>
      <c r="Z260" s="29"/>
      <c r="AA260" s="29"/>
      <c r="AB260" s="29"/>
      <c r="AC260" s="28"/>
      <c r="AD260" s="28"/>
    </row>
    <row r="261" spans="22:30" ht="16.5" hidden="1" x14ac:dyDescent="0.3">
      <c r="V261" s="86"/>
      <c r="W261" s="86"/>
      <c r="X261" s="29"/>
      <c r="Y261" s="29"/>
      <c r="Z261" s="29"/>
      <c r="AA261" s="29"/>
      <c r="AB261" s="29"/>
      <c r="AC261" s="28"/>
      <c r="AD261" s="28"/>
    </row>
    <row r="262" spans="22:30" ht="16.5" hidden="1" x14ac:dyDescent="0.3">
      <c r="V262" s="86"/>
      <c r="W262" s="86"/>
      <c r="X262" s="29"/>
      <c r="Y262" s="29"/>
      <c r="Z262" s="29"/>
      <c r="AA262" s="29"/>
      <c r="AB262" s="29"/>
      <c r="AC262" s="28"/>
      <c r="AD262" s="28"/>
    </row>
    <row r="263" spans="22:30" ht="16.5" hidden="1" x14ac:dyDescent="0.3">
      <c r="V263" s="86"/>
      <c r="W263" s="86"/>
      <c r="X263" s="29"/>
      <c r="Y263" s="29"/>
      <c r="Z263" s="29"/>
      <c r="AA263" s="29"/>
      <c r="AB263" s="29"/>
      <c r="AC263" s="28"/>
      <c r="AD263" s="28"/>
    </row>
    <row r="264" spans="22:30" ht="16.5" hidden="1" x14ac:dyDescent="0.3">
      <c r="V264" s="2"/>
      <c r="W264" s="2"/>
      <c r="X264" s="2"/>
      <c r="Y264" s="2"/>
      <c r="Z264" s="2"/>
      <c r="AA264" s="2"/>
      <c r="AB264" s="2"/>
      <c r="AC264" s="2"/>
      <c r="AD264" s="2"/>
    </row>
    <row r="265" spans="22:30" ht="16.5" hidden="1" x14ac:dyDescent="0.3">
      <c r="V265" s="2"/>
      <c r="W265" s="2"/>
      <c r="X265" s="82"/>
      <c r="Y265" s="82"/>
      <c r="Z265" s="82"/>
      <c r="AA265" s="82"/>
      <c r="AB265" s="83"/>
      <c r="AC265" s="84"/>
      <c r="AD265" s="84"/>
    </row>
  </sheetData>
  <mergeCells count="55">
    <mergeCell ref="C65:K65"/>
    <mergeCell ref="J14:K14"/>
    <mergeCell ref="J13:K13"/>
    <mergeCell ref="J12:K12"/>
    <mergeCell ref="J11:L11"/>
    <mergeCell ref="C30:L30"/>
    <mergeCell ref="C16:L16"/>
    <mergeCell ref="K17:L17"/>
    <mergeCell ref="C17:J17"/>
    <mergeCell ref="AG55:AH55"/>
    <mergeCell ref="AJ55:AK55"/>
    <mergeCell ref="AL55:AM55"/>
    <mergeCell ref="AU55:AV55"/>
    <mergeCell ref="AG56:AH56"/>
    <mergeCell ref="AJ56:AK56"/>
    <mergeCell ref="AL56:AM56"/>
    <mergeCell ref="AU56:AV56"/>
    <mergeCell ref="AG53:AH53"/>
    <mergeCell ref="AJ53:AK53"/>
    <mergeCell ref="AL53:AM53"/>
    <mergeCell ref="AU53:AV53"/>
    <mergeCell ref="AG54:AH54"/>
    <mergeCell ref="AJ54:AK54"/>
    <mergeCell ref="AL54:AM54"/>
    <mergeCell ref="AU54:AV54"/>
    <mergeCell ref="AG48:AH48"/>
    <mergeCell ref="AJ48:AK48"/>
    <mergeCell ref="AL48:AM48"/>
    <mergeCell ref="AU48:AV48"/>
    <mergeCell ref="AG51:AH51"/>
    <mergeCell ref="AJ51:AK51"/>
    <mergeCell ref="AL51:AM51"/>
    <mergeCell ref="AU51:AV51"/>
    <mergeCell ref="AG52:AH52"/>
    <mergeCell ref="AJ52:AK52"/>
    <mergeCell ref="AL52:AM52"/>
    <mergeCell ref="AU52:AV52"/>
    <mergeCell ref="AG49:AH49"/>
    <mergeCell ref="AJ49:AK49"/>
    <mergeCell ref="AL49:AM49"/>
    <mergeCell ref="AU49:AV49"/>
    <mergeCell ref="AG50:AH50"/>
    <mergeCell ref="AJ50:AK50"/>
    <mergeCell ref="AL50:AM50"/>
    <mergeCell ref="AU50:AV50"/>
    <mergeCell ref="AU46:AV46"/>
    <mergeCell ref="AG47:AH47"/>
    <mergeCell ref="AJ47:AK47"/>
    <mergeCell ref="AL47:AM47"/>
    <mergeCell ref="AU47:AV47"/>
    <mergeCell ref="AH1:AM1"/>
    <mergeCell ref="AH3:AM3"/>
    <mergeCell ref="AG46:AH46"/>
    <mergeCell ref="AJ46:AK46"/>
    <mergeCell ref="AL46:AM46"/>
  </mergeCells>
  <dataValidations count="12">
    <dataValidation type="list" allowBlank="1" showInputMessage="1" showErrorMessage="1" sqref="K67:K76" xr:uid="{00000000-0002-0000-0400-000000000000}">
      <formula1>$AV$6:$AV$8</formula1>
    </dataValidation>
    <dataValidation operator="greaterThan" allowBlank="1" showInputMessage="1" showErrorMessage="1" sqref="C67:D76 F67:F76" xr:uid="{00000000-0002-0000-0400-000001000000}"/>
    <dataValidation type="date" operator="greaterThanOrEqual" allowBlank="1" showInputMessage="1" showErrorMessage="1" error="Please enter today's date or later" sqref="G67:G76" xr:uid="{00000000-0002-0000-0400-000002000000}">
      <formula1>TODAY()</formula1>
    </dataValidation>
    <dataValidation type="list" allowBlank="1" showInputMessage="1" showErrorMessage="1" sqref="K61:K62 K59" xr:uid="{00000000-0002-0000-0400-000003000000}">
      <formula1>#REF!</formula1>
    </dataValidation>
    <dataValidation type="list" allowBlank="1" showInputMessage="1" showErrorMessage="1" sqref="E32:E41" xr:uid="{00000000-0002-0000-0400-000004000000}">
      <formula1>$AI$6:$AL$6</formula1>
    </dataValidation>
    <dataValidation type="list" allowBlank="1" showInputMessage="1" showErrorMessage="1" sqref="D32:D41" xr:uid="{00000000-0002-0000-0400-000005000000}">
      <formula1>$AI$10:$AJ$10</formula1>
    </dataValidation>
    <dataValidation type="list" allowBlank="1" showInputMessage="1" showErrorMessage="1" sqref="F32:F41" xr:uid="{00000000-0002-0000-0400-000006000000}">
      <formula1>$AL$8:$AM$8</formula1>
    </dataValidation>
    <dataValidation type="list" allowBlank="1" showInputMessage="1" showErrorMessage="1" sqref="J32:J41" xr:uid="{00000000-0002-0000-0400-000007000000}">
      <formula1>$AI$12:$AM$12</formula1>
    </dataValidation>
    <dataValidation type="list" allowBlank="1" showInputMessage="1" showErrorMessage="1" sqref="L32:L41" xr:uid="{00000000-0002-0000-0400-000008000000}">
      <formula1>$AI$14:$AK$14</formula1>
    </dataValidation>
    <dataValidation type="date" operator="greaterThan" allowBlank="1" showInputMessage="1" showErrorMessage="1" sqref="K19:K28" xr:uid="{00000000-0002-0000-0400-000009000000}">
      <formula1>TODAY()</formula1>
    </dataValidation>
    <dataValidation type="list" allowBlank="1" showInputMessage="1" showErrorMessage="1" sqref="J19:J28" xr:uid="{00000000-0002-0000-0400-00000A000000}">
      <formula1>$AI$4:$AJ$4</formula1>
    </dataValidation>
    <dataValidation type="date" operator="equal" allowBlank="1" showInputMessage="1" showErrorMessage="1" error="Date must be today's date._x000a_Enter as DD/MM/YYYY" sqref="E8:I8" xr:uid="{00000000-0002-0000-0400-00000B000000}">
      <formula1>TODAY()</formula1>
    </dataValidation>
  </dataValidations>
  <pageMargins left="0.18" right="0.17" top="0.56000000000000005" bottom="0.74803149606299213" header="0.31496062992125984" footer="0.31496062992125984"/>
  <pageSetup paperSize="9" scale="47" orientation="landscape" r:id="rId1"/>
  <colBreaks count="1" manualBreakCount="1">
    <brk id="2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39997558519241921"/>
  </sheetPr>
  <dimension ref="A2:AO162"/>
  <sheetViews>
    <sheetView zoomScale="60" zoomScaleNormal="60" workbookViewId="0">
      <selection activeCell="D7" sqref="D7"/>
    </sheetView>
  </sheetViews>
  <sheetFormatPr defaultColWidth="9.140625" defaultRowHeight="15" x14ac:dyDescent="0.25"/>
  <cols>
    <col min="1" max="1" width="3.7109375" style="385" customWidth="1"/>
    <col min="2" max="2" width="8.140625" style="134" customWidth="1"/>
    <col min="3" max="3" width="13" style="134" customWidth="1"/>
    <col min="4" max="4" width="18" style="134" customWidth="1"/>
    <col min="5" max="5" width="12.28515625" style="134" customWidth="1"/>
    <col min="6" max="6" width="21.140625" style="134" customWidth="1"/>
    <col min="7" max="7" width="16.7109375" style="134" customWidth="1"/>
    <col min="8" max="8" width="16.5703125" style="134" customWidth="1"/>
    <col min="9" max="9" width="14" style="134" customWidth="1"/>
    <col min="10" max="10" width="14.140625" style="134" customWidth="1"/>
    <col min="11" max="11" width="11.5703125" style="134" customWidth="1"/>
    <col min="12" max="12" width="13.5703125" style="134" customWidth="1"/>
    <col min="13" max="13" width="15.28515625" style="134" customWidth="1"/>
    <col min="14" max="14" width="26.140625" style="134" customWidth="1"/>
    <col min="15" max="15" width="12.28515625" style="134" customWidth="1"/>
    <col min="16" max="16" width="17.7109375" style="134" customWidth="1"/>
    <col min="17" max="17" width="20.7109375" style="134" customWidth="1"/>
    <col min="18" max="18" width="12.5703125" style="134" customWidth="1"/>
    <col min="19" max="19" width="14.7109375" style="134" customWidth="1"/>
    <col min="20" max="20" width="12.7109375" style="134" customWidth="1"/>
    <col min="21" max="21" width="11.28515625" style="134" customWidth="1"/>
    <col min="22" max="24" width="9.140625" style="134"/>
    <col min="25" max="25" width="9.140625" style="134" customWidth="1"/>
    <col min="26" max="26" width="9.140625" style="137"/>
    <col min="27" max="31" width="9.140625" style="134"/>
    <col min="32" max="36" width="0" style="134" hidden="1" customWidth="1"/>
    <col min="37" max="16384" width="9.140625" style="134"/>
  </cols>
  <sheetData>
    <row r="2" spans="1:25" ht="42" x14ac:dyDescent="0.3">
      <c r="A2" s="383"/>
      <c r="C2" s="135" t="s">
        <v>1</v>
      </c>
      <c r="E2" s="133"/>
      <c r="F2" s="133"/>
      <c r="H2" s="133"/>
      <c r="I2" s="133"/>
      <c r="J2" s="133"/>
      <c r="K2" s="133"/>
      <c r="L2" s="133"/>
      <c r="M2" s="133"/>
      <c r="N2" s="133"/>
      <c r="O2" s="136"/>
      <c r="P2" s="136"/>
      <c r="Q2" s="1358"/>
      <c r="R2" s="1358"/>
      <c r="S2" s="136"/>
    </row>
    <row r="3" spans="1:25" x14ac:dyDescent="0.25">
      <c r="A3" s="383"/>
      <c r="C3" s="138" t="s">
        <v>199</v>
      </c>
      <c r="E3" s="133"/>
      <c r="F3" s="133"/>
      <c r="H3" s="136"/>
      <c r="I3" s="136"/>
      <c r="J3" s="136"/>
      <c r="K3" s="133"/>
      <c r="L3" s="133"/>
      <c r="M3" s="133"/>
      <c r="N3" s="133"/>
      <c r="O3" s="133"/>
      <c r="P3" s="133"/>
      <c r="Q3" s="139"/>
      <c r="R3" s="133"/>
      <c r="S3" s="136"/>
    </row>
    <row r="4" spans="1:25" x14ac:dyDescent="0.25">
      <c r="A4" s="383"/>
      <c r="C4" s="133"/>
      <c r="D4" s="133"/>
      <c r="E4" s="133"/>
      <c r="F4" s="133"/>
      <c r="H4" s="136"/>
      <c r="I4" s="136"/>
      <c r="J4" s="136"/>
      <c r="K4" s="139"/>
      <c r="L4" s="139"/>
      <c r="M4" s="139"/>
      <c r="N4" s="139"/>
      <c r="O4" s="139"/>
      <c r="P4" s="139"/>
      <c r="Q4" s="139"/>
      <c r="R4" s="133"/>
      <c r="S4" s="136"/>
    </row>
    <row r="5" spans="1:25" x14ac:dyDescent="0.25">
      <c r="A5" s="383"/>
      <c r="C5" s="133"/>
      <c r="D5" s="133"/>
      <c r="E5" s="133"/>
      <c r="F5" s="133"/>
      <c r="G5" s="133"/>
      <c r="H5" s="133"/>
      <c r="I5" s="133"/>
      <c r="J5" s="139"/>
      <c r="K5" s="139"/>
      <c r="L5" s="139"/>
      <c r="M5" s="139"/>
      <c r="N5" s="139"/>
      <c r="O5" s="139"/>
      <c r="P5" s="139"/>
      <c r="Q5" s="139"/>
      <c r="R5" s="133"/>
      <c r="S5" s="136"/>
    </row>
    <row r="6" spans="1:25" x14ac:dyDescent="0.25">
      <c r="A6" s="383"/>
      <c r="C6" s="133"/>
      <c r="D6" s="133"/>
      <c r="E6" s="133"/>
      <c r="F6" s="133"/>
      <c r="G6" s="133"/>
      <c r="H6" s="133"/>
      <c r="I6" s="133"/>
      <c r="J6" s="133"/>
      <c r="K6" s="133"/>
      <c r="L6" s="133"/>
      <c r="M6" s="133"/>
      <c r="N6" s="133"/>
      <c r="O6" s="133"/>
      <c r="P6" s="133"/>
      <c r="Q6" s="139"/>
      <c r="R6" s="133"/>
      <c r="S6" s="136"/>
    </row>
    <row r="7" spans="1:25" ht="15.75" x14ac:dyDescent="0.3">
      <c r="A7" s="383"/>
      <c r="B7" s="140" t="str">
        <f>CONCATENATE("Dear"," ",D162,",")</f>
        <v>Dear  ,</v>
      </c>
      <c r="D7" s="140"/>
      <c r="E7" s="140"/>
      <c r="F7" s="140"/>
      <c r="G7" s="140"/>
      <c r="H7" s="140"/>
      <c r="I7" s="140"/>
      <c r="J7" s="141"/>
      <c r="K7" s="141"/>
      <c r="L7" s="141"/>
      <c r="M7" s="141"/>
      <c r="N7" s="141"/>
      <c r="O7" s="141"/>
      <c r="P7" s="141"/>
      <c r="Q7" s="139"/>
      <c r="R7" s="133"/>
      <c r="S7" s="136"/>
    </row>
    <row r="8" spans="1:25" ht="15.75" x14ac:dyDescent="0.3">
      <c r="A8" s="383"/>
      <c r="B8" s="140"/>
      <c r="D8" s="140"/>
      <c r="E8" s="140"/>
      <c r="F8" s="140"/>
      <c r="G8" s="140"/>
      <c r="H8" s="140"/>
      <c r="I8" s="140"/>
      <c r="J8" s="141"/>
      <c r="K8" s="141"/>
      <c r="L8" s="141"/>
      <c r="M8" s="141"/>
      <c r="N8" s="141"/>
      <c r="O8" s="141"/>
      <c r="P8" s="141"/>
      <c r="Q8" s="139"/>
      <c r="R8" s="133"/>
      <c r="S8" s="136"/>
    </row>
    <row r="9" spans="1:25" ht="15.75" x14ac:dyDescent="0.3">
      <c r="A9" s="383"/>
      <c r="B9" s="140"/>
      <c r="D9" s="140"/>
      <c r="E9" s="140"/>
      <c r="F9" s="140"/>
      <c r="G9" s="140"/>
      <c r="H9" s="140"/>
      <c r="I9" s="140"/>
      <c r="J9" s="141"/>
      <c r="K9" s="141"/>
      <c r="L9" s="141"/>
      <c r="M9" s="141"/>
      <c r="N9" s="141"/>
      <c r="O9" s="141"/>
      <c r="P9" s="141"/>
      <c r="Q9" s="139"/>
      <c r="R9" s="133"/>
      <c r="S9" s="136"/>
    </row>
    <row r="10" spans="1:25" ht="15.75" x14ac:dyDescent="0.3">
      <c r="A10" s="383"/>
      <c r="B10" s="142" t="s">
        <v>179</v>
      </c>
      <c r="D10" s="142"/>
      <c r="E10" s="142"/>
      <c r="F10" s="142"/>
      <c r="G10" s="142"/>
      <c r="H10" s="142"/>
      <c r="I10" s="142"/>
      <c r="J10" s="142"/>
      <c r="K10" s="142"/>
      <c r="L10" s="142"/>
      <c r="M10" s="142"/>
      <c r="N10" s="142"/>
      <c r="O10" s="142"/>
      <c r="P10" s="142"/>
      <c r="Q10" s="139"/>
      <c r="R10" s="133"/>
      <c r="S10" s="136"/>
    </row>
    <row r="11" spans="1:25" ht="15.75" x14ac:dyDescent="0.3">
      <c r="A11" s="383"/>
      <c r="B11" s="143" t="s">
        <v>131</v>
      </c>
      <c r="D11" s="140"/>
      <c r="E11" s="140"/>
      <c r="F11" s="140"/>
      <c r="G11" s="144"/>
      <c r="H11" s="144"/>
      <c r="I11" s="144"/>
      <c r="J11" s="144"/>
      <c r="K11" s="145"/>
      <c r="L11" s="145"/>
      <c r="M11" s="145"/>
      <c r="N11" s="145"/>
      <c r="O11" s="145"/>
      <c r="P11" s="145"/>
      <c r="Q11" s="139"/>
      <c r="R11" s="133"/>
      <c r="S11" s="136"/>
    </row>
    <row r="12" spans="1:25" ht="15.75" customHeight="1" x14ac:dyDescent="0.25">
      <c r="A12" s="383"/>
      <c r="C12" s="133"/>
      <c r="D12" s="133"/>
      <c r="E12" s="133"/>
      <c r="F12" s="133"/>
      <c r="G12" s="133"/>
      <c r="H12" s="133"/>
      <c r="I12" s="133"/>
      <c r="J12" s="133"/>
      <c r="K12" s="133"/>
      <c r="L12" s="133"/>
      <c r="M12" s="133"/>
      <c r="N12" s="133"/>
      <c r="O12" s="133"/>
      <c r="P12" s="133"/>
      <c r="Q12" s="139"/>
      <c r="R12" s="133"/>
      <c r="S12" s="136"/>
    </row>
    <row r="13" spans="1:25" ht="15.75" customHeight="1" x14ac:dyDescent="0.25">
      <c r="A13" s="383"/>
      <c r="C13" s="133"/>
      <c r="D13" s="133"/>
      <c r="E13" s="133"/>
      <c r="F13" s="133"/>
      <c r="G13" s="133"/>
      <c r="H13" s="133"/>
      <c r="I13" s="133"/>
      <c r="J13" s="133"/>
      <c r="K13" s="133"/>
      <c r="L13" s="133"/>
      <c r="M13" s="133"/>
      <c r="N13" s="133"/>
      <c r="O13" s="133"/>
      <c r="P13" s="133"/>
      <c r="Q13" s="139"/>
      <c r="R13" s="133"/>
      <c r="S13" s="136"/>
    </row>
    <row r="14" spans="1:25" ht="17.25" customHeight="1" x14ac:dyDescent="0.35">
      <c r="A14" s="384"/>
      <c r="B14" s="1364" t="s">
        <v>169</v>
      </c>
      <c r="C14" s="1365"/>
      <c r="D14" s="1365"/>
      <c r="E14" s="1365"/>
      <c r="F14" s="1365"/>
      <c r="G14" s="1365"/>
      <c r="H14" s="1365"/>
      <c r="I14" s="1365"/>
      <c r="J14" s="1366"/>
      <c r="K14" s="1359" t="s">
        <v>106</v>
      </c>
      <c r="L14" s="1360"/>
      <c r="M14" s="1360"/>
      <c r="N14" s="1360"/>
      <c r="O14" s="1360"/>
      <c r="P14" s="1360"/>
      <c r="Q14" s="1360"/>
      <c r="R14" s="1360"/>
      <c r="S14" s="1361"/>
      <c r="T14" s="147" t="s">
        <v>40</v>
      </c>
      <c r="U14" s="148"/>
    </row>
    <row r="15" spans="1:25" ht="30" customHeight="1" x14ac:dyDescent="0.3">
      <c r="A15" s="384"/>
      <c r="B15" s="149" t="s">
        <v>198</v>
      </c>
      <c r="C15" s="149" t="s">
        <v>100</v>
      </c>
      <c r="D15" s="149" t="s">
        <v>2</v>
      </c>
      <c r="E15" s="149" t="s">
        <v>137</v>
      </c>
      <c r="F15" s="150" t="s">
        <v>133</v>
      </c>
      <c r="G15" s="150" t="s">
        <v>167</v>
      </c>
      <c r="H15" s="150" t="s">
        <v>168</v>
      </c>
      <c r="I15" s="151" t="s">
        <v>41</v>
      </c>
      <c r="J15" s="150" t="s">
        <v>170</v>
      </c>
      <c r="K15" s="1336" t="s">
        <v>7</v>
      </c>
      <c r="L15" s="1337"/>
      <c r="M15" s="150" t="s">
        <v>8</v>
      </c>
      <c r="N15" s="1336" t="s">
        <v>130</v>
      </c>
      <c r="O15" s="1337"/>
      <c r="P15" s="1336" t="s">
        <v>129</v>
      </c>
      <c r="Q15" s="1337"/>
      <c r="R15" s="1336" t="s">
        <v>42</v>
      </c>
      <c r="S15" s="1337"/>
      <c r="T15" s="153" t="s">
        <v>56</v>
      </c>
      <c r="U15" s="150" t="s">
        <v>11</v>
      </c>
      <c r="V15" s="1318" t="s">
        <v>197</v>
      </c>
      <c r="W15" s="1319"/>
      <c r="X15" s="1319"/>
      <c r="Y15" s="1320"/>
    </row>
    <row r="16" spans="1:25" ht="16.5" x14ac:dyDescent="0.3">
      <c r="A16" s="384" t="str">
        <f>Analogue!AB128</f>
        <v/>
      </c>
      <c r="B16" s="154" t="str">
        <f>IF(A16="","",VLOOKUP(A16,Analogue!$C$96:$J$105,5,FALSE))</f>
        <v/>
      </c>
      <c r="C16" s="154" t="str">
        <f>IF(A16="","",VLOOKUP(A16,Analogue!$C$96:$J$105,1,FALSE))</f>
        <v/>
      </c>
      <c r="D16" s="154" t="str">
        <f>IF(A16="","",VLOOKUP(A16,Analogue!$C$19:$O$28,2,FALSE))</f>
        <v/>
      </c>
      <c r="E16" s="154" t="str">
        <f>IF(A16="","",VLOOKUP(A16,Analogue!$C$19:$O$28,4,FALSE))</f>
        <v/>
      </c>
      <c r="F16" s="155" t="str">
        <f>IF(A16="","",VLOOKUP(A16,Analogue!$C$96:$J$105,2,FALSE))</f>
        <v/>
      </c>
      <c r="G16" s="156" t="str">
        <f>IF(A16="","",VLOOKUP(A16,Analogue!$C$96:$J$105,3,FALSE))</f>
        <v/>
      </c>
      <c r="H16" s="157" t="str">
        <f>IF(A16="","",VLOOKUP(A16,Analogue!$C$96:$J$105,4,FALSE))</f>
        <v/>
      </c>
      <c r="I16" s="158" t="str">
        <f>IF(A16="","",VLOOKUP(A16,Analogue!$C$19:$O$28,11,FALSE))</f>
        <v/>
      </c>
      <c r="J16" s="159" t="str">
        <f>IF(A16="","",VLOOKUP(A16,Analogue!$C$33:$M$42,5,FALSE))</f>
        <v/>
      </c>
      <c r="K16" s="1341" t="str">
        <f>IF(A16="","",VLOOKUP(A16,Analogue!$C$78:$L$87,2,FALSE))</f>
        <v/>
      </c>
      <c r="L16" s="1342"/>
      <c r="M16" s="160" t="str">
        <f>IF(A16="","",VLOOKUP(A16,Analogue!$C$78:$L$87,4,FALSE))</f>
        <v/>
      </c>
      <c r="N16" s="1338" t="str">
        <f>IF(A16="","",VLOOKUP(A16,Analogue!$C$78:$L$87,3,FALSE))</f>
        <v/>
      </c>
      <c r="O16" s="1339"/>
      <c r="P16" s="1338" t="str">
        <f>IF(A16="","",VLOOKUP(A16,Analogue!$C$78:$L$87,5,FALSE))</f>
        <v/>
      </c>
      <c r="Q16" s="1339"/>
      <c r="R16" s="1338" t="str">
        <f>IF(A16="","",VLOOKUP(A16,Analogue!$C$78:$L$87,6,FALSE))</f>
        <v/>
      </c>
      <c r="S16" s="1339"/>
      <c r="T16" s="161" t="str">
        <f>IF(A16="","",VLOOKUP(A16,Analogue!$C$78:$L$87,7,FALSE))</f>
        <v/>
      </c>
      <c r="U16" s="160" t="str">
        <f>IF(A16="","",VLOOKUP(A16,Analogue!$C$78:$L$87,9,FALSE))</f>
        <v/>
      </c>
      <c r="V16" s="1332" t="str">
        <f>IF(A16="","",VLOOKUP(A16,Analogue!$C$96:$J$105,6,FALSE))</f>
        <v/>
      </c>
      <c r="W16" s="1333"/>
      <c r="X16" s="1333"/>
      <c r="Y16" s="1334"/>
    </row>
    <row r="17" spans="1:25" ht="16.5" x14ac:dyDescent="0.3">
      <c r="A17" s="384" t="str">
        <f>Analogue!AB129</f>
        <v/>
      </c>
      <c r="B17" s="236" t="str">
        <f>IF(A17="","",VLOOKUP(A17,Analogue!$C$96:$J$105,5,FALSE))</f>
        <v/>
      </c>
      <c r="C17" s="236" t="str">
        <f>IF(A17="","",VLOOKUP(A17,Analogue!$C$96:$J$105,1,FALSE))</f>
        <v/>
      </c>
      <c r="D17" s="236" t="str">
        <f>IF(A17="","",VLOOKUP(A17,Analogue!$C$19:$O$28,2,FALSE))</f>
        <v/>
      </c>
      <c r="E17" s="236" t="str">
        <f>IF(A17="","",VLOOKUP(A17,Analogue!$C$19:$O$28,4,FALSE))</f>
        <v/>
      </c>
      <c r="F17" s="234" t="str">
        <f>IF(A17="","",VLOOKUP(A17,Analogue!$C$96:$J$105,2,FALSE))</f>
        <v/>
      </c>
      <c r="G17" s="233" t="str">
        <f>IF(A17="","",VLOOKUP(A17,Analogue!$C$96:$J$105,3,FALSE))</f>
        <v/>
      </c>
      <c r="H17" s="157" t="str">
        <f>IF(A17="","",VLOOKUP(A17,Analogue!$C$96:$J$105,4,FALSE))</f>
        <v/>
      </c>
      <c r="I17" s="158" t="str">
        <f>IF(A17="","",VLOOKUP(A17,Analogue!$C$19:$O$28,11,FALSE))</f>
        <v/>
      </c>
      <c r="J17" s="159" t="str">
        <f>IF(A17="","",VLOOKUP(A17,Analogue!$C$33:$M$42,5,FALSE))</f>
        <v/>
      </c>
      <c r="K17" s="1341" t="str">
        <f>IF(A17="","",VLOOKUP(A17,Analogue!$C$78:$L$87,2,FALSE))</f>
        <v/>
      </c>
      <c r="L17" s="1342"/>
      <c r="M17" s="232" t="str">
        <f>IF(A17="","",VLOOKUP(A17,Analogue!$C$78:$L$87,4,FALSE))</f>
        <v/>
      </c>
      <c r="N17" s="1338" t="str">
        <f>IF(A17="","",VLOOKUP(A17,Analogue!$C$78:$L$87,3,FALSE))</f>
        <v/>
      </c>
      <c r="O17" s="1339"/>
      <c r="P17" s="1338" t="str">
        <f>IF(A17="","",VLOOKUP(A17,Analogue!$C$78:$L$87,5,FALSE))</f>
        <v/>
      </c>
      <c r="Q17" s="1339"/>
      <c r="R17" s="1338" t="str">
        <f>IF(A17="","",VLOOKUP(A17,Analogue!$C$78:$L$87,6,FALSE))</f>
        <v/>
      </c>
      <c r="S17" s="1339"/>
      <c r="T17" s="231" t="str">
        <f>IF(A17="","",VLOOKUP(A17,Analogue!$C$78:$L$87,7,FALSE))</f>
        <v/>
      </c>
      <c r="U17" s="232" t="str">
        <f>IF(A17="","",VLOOKUP(A17,Analogue!$C$78:$L$87,9,FALSE))</f>
        <v/>
      </c>
      <c r="V17" s="1332" t="str">
        <f>IF(A17="","",VLOOKUP(A17,Analogue!$C$96:$J$105,6,FALSE))</f>
        <v/>
      </c>
      <c r="W17" s="1333"/>
      <c r="X17" s="1333"/>
      <c r="Y17" s="1334"/>
    </row>
    <row r="18" spans="1:25" ht="16.5" x14ac:dyDescent="0.3">
      <c r="A18" s="384" t="str">
        <f>Analogue!AB130</f>
        <v/>
      </c>
      <c r="B18" s="236" t="str">
        <f>IF(A18="","",VLOOKUP(A18,Analogue!$C$96:$J$105,5,FALSE))</f>
        <v/>
      </c>
      <c r="C18" s="236" t="str">
        <f>IF(A18="","",VLOOKUP(A18,Analogue!$C$96:$J$105,1,FALSE))</f>
        <v/>
      </c>
      <c r="D18" s="236" t="str">
        <f>IF(A18="","",VLOOKUP(A18,Analogue!$C$19:$O$28,2,FALSE))</f>
        <v/>
      </c>
      <c r="E18" s="236" t="str">
        <f>IF(A18="","",VLOOKUP(A18,Analogue!$C$19:$O$28,4,FALSE))</f>
        <v/>
      </c>
      <c r="F18" s="234" t="str">
        <f>IF(A18="","",VLOOKUP(A18,Analogue!$C$96:$J$105,2,FALSE))</f>
        <v/>
      </c>
      <c r="G18" s="233" t="str">
        <f>IF(A18="","",VLOOKUP(A18,Analogue!$C$96:$J$105,3,FALSE))</f>
        <v/>
      </c>
      <c r="H18" s="157" t="str">
        <f>IF(A18="","",VLOOKUP(A18,Analogue!$C$96:$J$105,4,FALSE))</f>
        <v/>
      </c>
      <c r="I18" s="158" t="str">
        <f>IF(A18="","",VLOOKUP(A18,Analogue!$C$19:$O$28,11,FALSE))</f>
        <v/>
      </c>
      <c r="J18" s="159" t="str">
        <f>IF(A18="","",VLOOKUP(A18,Analogue!$C$33:$M$42,5,FALSE))</f>
        <v/>
      </c>
      <c r="K18" s="1341" t="str">
        <f>IF(A18="","",VLOOKUP(A18,Analogue!$C$78:$L$87,2,FALSE))</f>
        <v/>
      </c>
      <c r="L18" s="1342"/>
      <c r="M18" s="232" t="str">
        <f>IF(A18="","",VLOOKUP(A18,Analogue!$C$78:$L$87,4,FALSE))</f>
        <v/>
      </c>
      <c r="N18" s="1338" t="str">
        <f>IF(A18="","",VLOOKUP(A18,Analogue!$C$78:$L$87,3,FALSE))</f>
        <v/>
      </c>
      <c r="O18" s="1339"/>
      <c r="P18" s="1338" t="str">
        <f>IF(A18="","",VLOOKUP(A18,Analogue!$C$78:$L$87,5,FALSE))</f>
        <v/>
      </c>
      <c r="Q18" s="1339"/>
      <c r="R18" s="1338" t="str">
        <f>IF(A18="","",VLOOKUP(A18,Analogue!$C$78:$L$87,6,FALSE))</f>
        <v/>
      </c>
      <c r="S18" s="1339"/>
      <c r="T18" s="231" t="str">
        <f>IF(A18="","",VLOOKUP(A18,Analogue!$C$78:$L$87,7,FALSE))</f>
        <v/>
      </c>
      <c r="U18" s="232" t="str">
        <f>IF(A18="","",VLOOKUP(A18,Analogue!$C$78:$L$87,9,FALSE))</f>
        <v/>
      </c>
      <c r="V18" s="1332" t="str">
        <f>IF(A18="","",VLOOKUP(A18,Analogue!$C$96:$J$105,6,FALSE))</f>
        <v/>
      </c>
      <c r="W18" s="1333"/>
      <c r="X18" s="1333"/>
      <c r="Y18" s="1334"/>
    </row>
    <row r="19" spans="1:25" ht="16.5" x14ac:dyDescent="0.3">
      <c r="A19" s="384" t="str">
        <f>Analogue!AB131</f>
        <v/>
      </c>
      <c r="B19" s="236" t="str">
        <f>IF(A19="","",VLOOKUP(A19,Analogue!$C$96:$J$105,5,FALSE))</f>
        <v/>
      </c>
      <c r="C19" s="236" t="str">
        <f>IF(A19="","",VLOOKUP(A19,Analogue!$C$96:$J$105,1,FALSE))</f>
        <v/>
      </c>
      <c r="D19" s="236" t="str">
        <f>IF(A19="","",VLOOKUP(A19,Analogue!$C$19:$O$28,2,FALSE))</f>
        <v/>
      </c>
      <c r="E19" s="236" t="str">
        <f>IF(A19="","",VLOOKUP(A19,Analogue!$C$19:$O$28,4,FALSE))</f>
        <v/>
      </c>
      <c r="F19" s="234" t="str">
        <f>IF(A19="","",VLOOKUP(A19,Analogue!$C$96:$J$105,2,FALSE))</f>
        <v/>
      </c>
      <c r="G19" s="233" t="str">
        <f>IF(A19="","",VLOOKUP(A19,Analogue!$C$96:$J$105,3,FALSE))</f>
        <v/>
      </c>
      <c r="H19" s="157" t="str">
        <f>IF(A19="","",VLOOKUP(A19,Analogue!$C$96:$J$105,4,FALSE))</f>
        <v/>
      </c>
      <c r="I19" s="158" t="str">
        <f>IF(A19="","",VLOOKUP(A19,Analogue!$C$19:$O$28,11,FALSE))</f>
        <v/>
      </c>
      <c r="J19" s="159" t="str">
        <f>IF(A19="","",VLOOKUP(A19,Analogue!$C$33:$M$42,5,FALSE))</f>
        <v/>
      </c>
      <c r="K19" s="1341" t="str">
        <f>IF(A19="","",VLOOKUP(A19,Analogue!$C$78:$L$87,2,FALSE))</f>
        <v/>
      </c>
      <c r="L19" s="1342"/>
      <c r="M19" s="232" t="str">
        <f>IF(A19="","",VLOOKUP(A19,Analogue!$C$78:$L$87,4,FALSE))</f>
        <v/>
      </c>
      <c r="N19" s="1338" t="str">
        <f>IF(A19="","",VLOOKUP(A19,Analogue!$C$78:$L$87,3,FALSE))</f>
        <v/>
      </c>
      <c r="O19" s="1339"/>
      <c r="P19" s="1338" t="str">
        <f>IF(A19="","",VLOOKUP(A19,Analogue!$C$78:$L$87,5,FALSE))</f>
        <v/>
      </c>
      <c r="Q19" s="1339"/>
      <c r="R19" s="1338" t="str">
        <f>IF(A19="","",VLOOKUP(A19,Analogue!$C$78:$L$87,6,FALSE))</f>
        <v/>
      </c>
      <c r="S19" s="1339"/>
      <c r="T19" s="231" t="str">
        <f>IF(A19="","",VLOOKUP(A19,Analogue!$C$78:$L$87,7,FALSE))</f>
        <v/>
      </c>
      <c r="U19" s="232" t="str">
        <f>IF(A19="","",VLOOKUP(A19,Analogue!$C$78:$L$87,9,FALSE))</f>
        <v/>
      </c>
      <c r="V19" s="1332" t="str">
        <f>IF(A19="","",VLOOKUP(A19,Analogue!$C$96:$J$105,6,FALSE))</f>
        <v/>
      </c>
      <c r="W19" s="1333"/>
      <c r="X19" s="1333"/>
      <c r="Y19" s="1334"/>
    </row>
    <row r="20" spans="1:25" ht="16.5" x14ac:dyDescent="0.3">
      <c r="A20" s="384" t="str">
        <f>Analogue!AB132</f>
        <v/>
      </c>
      <c r="B20" s="236" t="str">
        <f>IF(A20="","",VLOOKUP(A20,Analogue!$C$96:$J$105,5,FALSE))</f>
        <v/>
      </c>
      <c r="C20" s="236" t="str">
        <f>IF(A20="","",VLOOKUP(A20,Analogue!$C$96:$J$105,1,FALSE))</f>
        <v/>
      </c>
      <c r="D20" s="236" t="str">
        <f>IF(A20="","",VLOOKUP(A20,Analogue!$C$19:$O$28,2,FALSE))</f>
        <v/>
      </c>
      <c r="E20" s="236" t="str">
        <f>IF(A20="","",VLOOKUP(A20,Analogue!$C$19:$O$28,4,FALSE))</f>
        <v/>
      </c>
      <c r="F20" s="234" t="str">
        <f>IF(A20="","",VLOOKUP(A20,Analogue!$C$96:$J$105,2,FALSE))</f>
        <v/>
      </c>
      <c r="G20" s="233" t="str">
        <f>IF(A20="","",VLOOKUP(A20,Analogue!$C$96:$J$105,3,FALSE))</f>
        <v/>
      </c>
      <c r="H20" s="157" t="str">
        <f>IF(A20="","",VLOOKUP(A20,Analogue!$C$96:$J$105,4,FALSE))</f>
        <v/>
      </c>
      <c r="I20" s="158" t="str">
        <f>IF(A20="","",VLOOKUP(A20,Analogue!$C$19:$O$28,11,FALSE))</f>
        <v/>
      </c>
      <c r="J20" s="159" t="str">
        <f>IF(A20="","",VLOOKUP(A20,Analogue!$C$33:$M$42,5,FALSE))</f>
        <v/>
      </c>
      <c r="K20" s="1341" t="str">
        <f>IF(A20="","",VLOOKUP(A20,Analogue!$C$78:$L$87,2,FALSE))</f>
        <v/>
      </c>
      <c r="L20" s="1342"/>
      <c r="M20" s="232" t="str">
        <f>IF(A20="","",VLOOKUP(A20,Analogue!$C$78:$L$87,4,FALSE))</f>
        <v/>
      </c>
      <c r="N20" s="1338" t="str">
        <f>IF(A20="","",VLOOKUP(A20,Analogue!$C$78:$L$87,3,FALSE))</f>
        <v/>
      </c>
      <c r="O20" s="1339"/>
      <c r="P20" s="1338" t="str">
        <f>IF(A20="","",VLOOKUP(A20,Analogue!$C$78:$L$87,5,FALSE))</f>
        <v/>
      </c>
      <c r="Q20" s="1339"/>
      <c r="R20" s="1338" t="str">
        <f>IF(A20="","",VLOOKUP(A20,Analogue!$C$78:$L$87,6,FALSE))</f>
        <v/>
      </c>
      <c r="S20" s="1339"/>
      <c r="T20" s="231" t="str">
        <f>IF(A20="","",VLOOKUP(A20,Analogue!$C$78:$L$87,7,FALSE))</f>
        <v/>
      </c>
      <c r="U20" s="232" t="str">
        <f>IF(A20="","",VLOOKUP(A20,Analogue!$C$78:$L$87,9,FALSE))</f>
        <v/>
      </c>
      <c r="V20" s="1332" t="str">
        <f>IF(A20="","",VLOOKUP(A20,Analogue!$C$96:$J$105,6,FALSE))</f>
        <v/>
      </c>
      <c r="W20" s="1333"/>
      <c r="X20" s="1333"/>
      <c r="Y20" s="1334"/>
    </row>
    <row r="21" spans="1:25" ht="16.5" x14ac:dyDescent="0.3">
      <c r="A21" s="384" t="str">
        <f>Analogue!AB133</f>
        <v/>
      </c>
      <c r="B21" s="236" t="str">
        <f>IF(A21="","",VLOOKUP(A21,Analogue!$C$96:$J$105,5,FALSE))</f>
        <v/>
      </c>
      <c r="C21" s="236" t="str">
        <f>IF(A21="","",VLOOKUP(A21,Analogue!$C$96:$J$105,1,FALSE))</f>
        <v/>
      </c>
      <c r="D21" s="236" t="str">
        <f>IF(A21="","",VLOOKUP(A21,Analogue!$C$19:$O$28,2,FALSE))</f>
        <v/>
      </c>
      <c r="E21" s="236" t="str">
        <f>IF(A21="","",VLOOKUP(A21,Analogue!$C$19:$O$28,4,FALSE))</f>
        <v/>
      </c>
      <c r="F21" s="234" t="str">
        <f>IF(A21="","",VLOOKUP(A21,Analogue!$C$96:$J$105,2,FALSE))</f>
        <v/>
      </c>
      <c r="G21" s="233" t="str">
        <f>IF(A21="","",VLOOKUP(A21,Analogue!$C$96:$J$105,3,FALSE))</f>
        <v/>
      </c>
      <c r="H21" s="157" t="str">
        <f>IF(A21="","",VLOOKUP(A21,Analogue!$C$96:$J$105,4,FALSE))</f>
        <v/>
      </c>
      <c r="I21" s="158" t="str">
        <f>IF(A21="","",VLOOKUP(A21,Analogue!$C$19:$O$28,11,FALSE))</f>
        <v/>
      </c>
      <c r="J21" s="159" t="str">
        <f>IF(A21="","",VLOOKUP(A21,Analogue!$C$33:$M$42,5,FALSE))</f>
        <v/>
      </c>
      <c r="K21" s="1341" t="str">
        <f>IF(A21="","",VLOOKUP(A21,Analogue!$C$78:$L$87,2,FALSE))</f>
        <v/>
      </c>
      <c r="L21" s="1342"/>
      <c r="M21" s="232" t="str">
        <f>IF(A21="","",VLOOKUP(A21,Analogue!$C$78:$L$87,4,FALSE))</f>
        <v/>
      </c>
      <c r="N21" s="1338" t="str">
        <f>IF(A21="","",VLOOKUP(A21,Analogue!$C$78:$L$87,3,FALSE))</f>
        <v/>
      </c>
      <c r="O21" s="1339"/>
      <c r="P21" s="1338" t="str">
        <f>IF(A21="","",VLOOKUP(A21,Analogue!$C$78:$L$87,5,FALSE))</f>
        <v/>
      </c>
      <c r="Q21" s="1339"/>
      <c r="R21" s="1338" t="str">
        <f>IF(A21="","",VLOOKUP(A21,Analogue!$C$78:$L$87,6,FALSE))</f>
        <v/>
      </c>
      <c r="S21" s="1339"/>
      <c r="T21" s="231" t="str">
        <f>IF(A21="","",VLOOKUP(A21,Analogue!$C$78:$L$87,7,FALSE))</f>
        <v/>
      </c>
      <c r="U21" s="232" t="str">
        <f>IF(A21="","",VLOOKUP(A21,Analogue!$C$78:$L$87,9,FALSE))</f>
        <v/>
      </c>
      <c r="V21" s="1332" t="str">
        <f>IF(A21="","",VLOOKUP(A21,Analogue!$C$96:$J$105,6,FALSE))</f>
        <v/>
      </c>
      <c r="W21" s="1333"/>
      <c r="X21" s="1333"/>
      <c r="Y21" s="1334"/>
    </row>
    <row r="22" spans="1:25" ht="16.5" x14ac:dyDescent="0.3">
      <c r="A22" s="384" t="str">
        <f>Analogue!AB134</f>
        <v/>
      </c>
      <c r="B22" s="236" t="str">
        <f>IF(A22="","",VLOOKUP(A22,Analogue!$C$96:$J$105,5,FALSE))</f>
        <v/>
      </c>
      <c r="C22" s="236" t="str">
        <f>IF(A22="","",VLOOKUP(A22,Analogue!$C$96:$J$105,1,FALSE))</f>
        <v/>
      </c>
      <c r="D22" s="236" t="str">
        <f>IF(A22="","",VLOOKUP(A22,Analogue!$C$19:$O$28,2,FALSE))</f>
        <v/>
      </c>
      <c r="E22" s="236" t="str">
        <f>IF(A22="","",VLOOKUP(A22,Analogue!$C$19:$O$28,4,FALSE))</f>
        <v/>
      </c>
      <c r="F22" s="234" t="str">
        <f>IF(A22="","",VLOOKUP(A22,Analogue!$C$96:$J$105,2,FALSE))</f>
        <v/>
      </c>
      <c r="G22" s="233" t="str">
        <f>IF(A22="","",VLOOKUP(A22,Analogue!$C$96:$J$105,3,FALSE))</f>
        <v/>
      </c>
      <c r="H22" s="157" t="str">
        <f>IF(A22="","",VLOOKUP(A22,Analogue!$C$96:$J$105,4,FALSE))</f>
        <v/>
      </c>
      <c r="I22" s="158" t="str">
        <f>IF(A22="","",VLOOKUP(A22,Analogue!$C$19:$O$28,11,FALSE))</f>
        <v/>
      </c>
      <c r="J22" s="159" t="str">
        <f>IF(A22="","",VLOOKUP(A22,Analogue!$C$33:$M$42,5,FALSE))</f>
        <v/>
      </c>
      <c r="K22" s="1341" t="str">
        <f>IF(A22="","",VLOOKUP(A22,Analogue!$C$78:$L$87,2,FALSE))</f>
        <v/>
      </c>
      <c r="L22" s="1342"/>
      <c r="M22" s="232" t="str">
        <f>IF(A22="","",VLOOKUP(A22,Analogue!$C$78:$L$87,4,FALSE))</f>
        <v/>
      </c>
      <c r="N22" s="1338" t="str">
        <f>IF(A22="","",VLOOKUP(A22,Analogue!$C$78:$L$87,3,FALSE))</f>
        <v/>
      </c>
      <c r="O22" s="1339"/>
      <c r="P22" s="1338" t="str">
        <f>IF(A22="","",VLOOKUP(A22,Analogue!$C$78:$L$87,5,FALSE))</f>
        <v/>
      </c>
      <c r="Q22" s="1339"/>
      <c r="R22" s="1338" t="str">
        <f>IF(A22="","",VLOOKUP(A22,Analogue!$C$78:$L$87,6,FALSE))</f>
        <v/>
      </c>
      <c r="S22" s="1339"/>
      <c r="T22" s="231" t="str">
        <f>IF(A22="","",VLOOKUP(A22,Analogue!$C$78:$L$87,7,FALSE))</f>
        <v/>
      </c>
      <c r="U22" s="232" t="str">
        <f>IF(A22="","",VLOOKUP(A22,Analogue!$C$78:$L$87,9,FALSE))</f>
        <v/>
      </c>
      <c r="V22" s="1332" t="str">
        <f>IF(A22="","",VLOOKUP(A22,Analogue!$C$96:$J$105,6,FALSE))</f>
        <v/>
      </c>
      <c r="W22" s="1333"/>
      <c r="X22" s="1333"/>
      <c r="Y22" s="1334"/>
    </row>
    <row r="23" spans="1:25" ht="16.5" x14ac:dyDescent="0.3">
      <c r="A23" s="384" t="str">
        <f>Analogue!AB135</f>
        <v/>
      </c>
      <c r="B23" s="236" t="str">
        <f>IF(A23="","",VLOOKUP(A23,Analogue!$C$96:$J$105,5,FALSE))</f>
        <v/>
      </c>
      <c r="C23" s="236" t="str">
        <f>IF(A23="","",VLOOKUP(A23,Analogue!$C$96:$J$105,1,FALSE))</f>
        <v/>
      </c>
      <c r="D23" s="236" t="str">
        <f>IF(A23="","",VLOOKUP(A23,Analogue!$C$19:$O$28,2,FALSE))</f>
        <v/>
      </c>
      <c r="E23" s="236" t="str">
        <f>IF(A23="","",VLOOKUP(A23,Analogue!$C$19:$O$28,4,FALSE))</f>
        <v/>
      </c>
      <c r="F23" s="234" t="str">
        <f>IF(A23="","",VLOOKUP(A23,Analogue!$C$96:$J$105,2,FALSE))</f>
        <v/>
      </c>
      <c r="G23" s="233" t="str">
        <f>IF(A23="","",VLOOKUP(A23,Analogue!$C$96:$J$105,3,FALSE))</f>
        <v/>
      </c>
      <c r="H23" s="157" t="str">
        <f>IF(A23="","",VLOOKUP(A23,Analogue!$C$96:$J$105,4,FALSE))</f>
        <v/>
      </c>
      <c r="I23" s="158" t="str">
        <f>IF(A23="","",VLOOKUP(A23,Analogue!$C$19:$O$28,11,FALSE))</f>
        <v/>
      </c>
      <c r="J23" s="159" t="str">
        <f>IF(A23="","",VLOOKUP(A23,Analogue!$C$33:$M$42,5,FALSE))</f>
        <v/>
      </c>
      <c r="K23" s="1341" t="str">
        <f>IF(A23="","",VLOOKUP(A23,Analogue!$C$78:$L$87,2,FALSE))</f>
        <v/>
      </c>
      <c r="L23" s="1342"/>
      <c r="M23" s="232" t="str">
        <f>IF(A23="","",VLOOKUP(A23,Analogue!$C$78:$L$87,4,FALSE))</f>
        <v/>
      </c>
      <c r="N23" s="1338" t="str">
        <f>IF(A23="","",VLOOKUP(A23,Analogue!$C$78:$L$87,3,FALSE))</f>
        <v/>
      </c>
      <c r="O23" s="1339"/>
      <c r="P23" s="1338" t="str">
        <f>IF(A23="","",VLOOKUP(A23,Analogue!$C$78:$L$87,5,FALSE))</f>
        <v/>
      </c>
      <c r="Q23" s="1339"/>
      <c r="R23" s="1338" t="str">
        <f>IF(A23="","",VLOOKUP(A23,Analogue!$C$78:$L$87,6,FALSE))</f>
        <v/>
      </c>
      <c r="S23" s="1339"/>
      <c r="T23" s="231" t="str">
        <f>IF(A23="","",VLOOKUP(A23,Analogue!$C$78:$L$87,7,FALSE))</f>
        <v/>
      </c>
      <c r="U23" s="232" t="str">
        <f>IF(A23="","",VLOOKUP(A23,Analogue!$C$78:$L$87,9,FALSE))</f>
        <v/>
      </c>
      <c r="V23" s="1332" t="str">
        <f>IF(A23="","",VLOOKUP(A23,Analogue!$C$96:$J$105,6,FALSE))</f>
        <v/>
      </c>
      <c r="W23" s="1333"/>
      <c r="X23" s="1333"/>
      <c r="Y23" s="1334"/>
    </row>
    <row r="24" spans="1:25" ht="16.5" x14ac:dyDescent="0.3">
      <c r="A24" s="384" t="str">
        <f>Analogue!AB136</f>
        <v/>
      </c>
      <c r="B24" s="236" t="str">
        <f>IF(A24="","",VLOOKUP(A24,Analogue!$C$96:$J$105,5,FALSE))</f>
        <v/>
      </c>
      <c r="C24" s="236" t="str">
        <f>IF(A24="","",VLOOKUP(A24,Analogue!$C$96:$J$105,1,FALSE))</f>
        <v/>
      </c>
      <c r="D24" s="236" t="str">
        <f>IF(A24="","",VLOOKUP(A24,Analogue!$C$19:$O$28,2,FALSE))</f>
        <v/>
      </c>
      <c r="E24" s="236" t="str">
        <f>IF(A24="","",VLOOKUP(A24,Analogue!$C$19:$O$28,4,FALSE))</f>
        <v/>
      </c>
      <c r="F24" s="234" t="str">
        <f>IF(A24="","",VLOOKUP(A24,Analogue!$C$96:$J$105,2,FALSE))</f>
        <v/>
      </c>
      <c r="G24" s="233" t="str">
        <f>IF(A24="","",VLOOKUP(A24,Analogue!$C$96:$J$105,3,FALSE))</f>
        <v/>
      </c>
      <c r="H24" s="157" t="str">
        <f>IF(A24="","",VLOOKUP(A24,Analogue!$C$96:$J$105,4,FALSE))</f>
        <v/>
      </c>
      <c r="I24" s="158" t="str">
        <f>IF(A24="","",VLOOKUP(A24,Analogue!$C$19:$O$28,11,FALSE))</f>
        <v/>
      </c>
      <c r="J24" s="159" t="str">
        <f>IF(A24="","",VLOOKUP(A24,Analogue!$C$33:$M$42,5,FALSE))</f>
        <v/>
      </c>
      <c r="K24" s="1341" t="str">
        <f>IF(A24="","",VLOOKUP(A24,Analogue!$C$78:$L$87,2,FALSE))</f>
        <v/>
      </c>
      <c r="L24" s="1342"/>
      <c r="M24" s="232" t="str">
        <f>IF(A24="","",VLOOKUP(A24,Analogue!$C$78:$L$87,4,FALSE))</f>
        <v/>
      </c>
      <c r="N24" s="1338" t="str">
        <f>IF(A24="","",VLOOKUP(A24,Analogue!$C$78:$L$87,3,FALSE))</f>
        <v/>
      </c>
      <c r="O24" s="1339"/>
      <c r="P24" s="1338" t="str">
        <f>IF(A24="","",VLOOKUP(A24,Analogue!$C$78:$L$87,5,FALSE))</f>
        <v/>
      </c>
      <c r="Q24" s="1339"/>
      <c r="R24" s="1338" t="str">
        <f>IF(A24="","",VLOOKUP(A24,Analogue!$C$78:$L$87,6,FALSE))</f>
        <v/>
      </c>
      <c r="S24" s="1339"/>
      <c r="T24" s="231" t="str">
        <f>IF(A24="","",VLOOKUP(A24,Analogue!$C$78:$L$87,7,FALSE))</f>
        <v/>
      </c>
      <c r="U24" s="232" t="str">
        <f>IF(A24="","",VLOOKUP(A24,Analogue!$C$78:$L$87,9,FALSE))</f>
        <v/>
      </c>
      <c r="V24" s="1332" t="str">
        <f>IF(A24="","",VLOOKUP(A24,Analogue!$C$96:$J$105,6,FALSE))</f>
        <v/>
      </c>
      <c r="W24" s="1333"/>
      <c r="X24" s="1333"/>
      <c r="Y24" s="1334"/>
    </row>
    <row r="25" spans="1:25" ht="16.5" x14ac:dyDescent="0.3">
      <c r="A25" s="384" t="str">
        <f>Analogue!AB137</f>
        <v/>
      </c>
      <c r="B25" s="236" t="str">
        <f>IF(A25="","",VLOOKUP(A25,Analogue!$C$96:$J$105,5,FALSE))</f>
        <v/>
      </c>
      <c r="C25" s="236" t="str">
        <f>IF(A25="","",VLOOKUP(A25,Analogue!$C$96:$J$105,1,FALSE))</f>
        <v/>
      </c>
      <c r="D25" s="236" t="str">
        <f>IF(A25="","",VLOOKUP(A25,Analogue!$C$19:$O$28,2,FALSE))</f>
        <v/>
      </c>
      <c r="E25" s="236" t="str">
        <f>IF(A25="","",VLOOKUP(A25,Analogue!$C$19:$O$28,4,FALSE))</f>
        <v/>
      </c>
      <c r="F25" s="234" t="str">
        <f>IF(A25="","",VLOOKUP(A25,Analogue!$C$96:$J$105,2,FALSE))</f>
        <v/>
      </c>
      <c r="G25" s="233" t="str">
        <f>IF(A25="","",VLOOKUP(A25,Analogue!$C$96:$J$105,3,FALSE))</f>
        <v/>
      </c>
      <c r="H25" s="157" t="str">
        <f>IF(A25="","",VLOOKUP(A25,Analogue!$C$96:$J$105,4,FALSE))</f>
        <v/>
      </c>
      <c r="I25" s="158" t="str">
        <f>IF(A25="","",VLOOKUP(A25,Analogue!$C$19:$O$28,11,FALSE))</f>
        <v/>
      </c>
      <c r="J25" s="159" t="str">
        <f>IF(A25="","",VLOOKUP(A25,Analogue!$C$33:$M$42,5,FALSE))</f>
        <v/>
      </c>
      <c r="K25" s="1341" t="str">
        <f>IF(A25="","",VLOOKUP(A25,Analogue!$C$78:$L$87,2,FALSE))</f>
        <v/>
      </c>
      <c r="L25" s="1342"/>
      <c r="M25" s="232" t="str">
        <f>IF(A25="","",VLOOKUP(A25,Analogue!$C$78:$L$87,4,FALSE))</f>
        <v/>
      </c>
      <c r="N25" s="1338" t="str">
        <f>IF(A25="","",VLOOKUP(A25,Analogue!$C$78:$L$87,3,FALSE))</f>
        <v/>
      </c>
      <c r="O25" s="1339"/>
      <c r="P25" s="1338" t="str">
        <f>IF(A25="","",VLOOKUP(A25,Analogue!$C$78:$L$87,5,FALSE))</f>
        <v/>
      </c>
      <c r="Q25" s="1339"/>
      <c r="R25" s="1338" t="str">
        <f>IF(A25="","",VLOOKUP(A25,Analogue!$C$78:$L$87,6,FALSE))</f>
        <v/>
      </c>
      <c r="S25" s="1339"/>
      <c r="T25" s="231" t="str">
        <f>IF(A25="","",VLOOKUP(A25,Analogue!$C$78:$L$87,7,FALSE))</f>
        <v/>
      </c>
      <c r="U25" s="232" t="str">
        <f>IF(A25="","",VLOOKUP(A25,Analogue!$C$78:$L$87,9,FALSE))</f>
        <v/>
      </c>
      <c r="V25" s="1332" t="str">
        <f>IF(A25="","",VLOOKUP(A25,Analogue!$C$96:$J$105,6,FALSE))</f>
        <v/>
      </c>
      <c r="W25" s="1333"/>
      <c r="X25" s="1333"/>
      <c r="Y25" s="1334"/>
    </row>
    <row r="26" spans="1:25" ht="3.75" customHeight="1" x14ac:dyDescent="0.3">
      <c r="A26" s="384"/>
      <c r="C26" s="146"/>
      <c r="D26" s="146"/>
      <c r="E26" s="146"/>
      <c r="F26" s="146"/>
      <c r="G26" s="146"/>
      <c r="H26" s="146"/>
      <c r="I26" s="146"/>
      <c r="J26" s="146"/>
      <c r="K26" s="146"/>
      <c r="L26" s="146"/>
      <c r="M26" s="146"/>
      <c r="N26" s="146"/>
      <c r="O26" s="139"/>
      <c r="P26" s="139"/>
      <c r="Q26" s="136"/>
      <c r="R26" s="136"/>
      <c r="S26" s="136"/>
      <c r="T26" s="163"/>
      <c r="U26" s="164"/>
    </row>
    <row r="27" spans="1:25" ht="16.5" x14ac:dyDescent="0.3">
      <c r="A27" s="384"/>
      <c r="C27" s="146"/>
      <c r="D27" s="146"/>
      <c r="E27" s="146"/>
      <c r="F27" s="146"/>
      <c r="G27" s="146"/>
      <c r="H27" s="146"/>
      <c r="I27" s="146"/>
      <c r="J27" s="146"/>
      <c r="K27" s="146"/>
      <c r="L27" s="146"/>
      <c r="M27" s="146"/>
      <c r="N27" s="139"/>
      <c r="O27" s="136"/>
      <c r="P27" s="136"/>
      <c r="Q27" s="136"/>
      <c r="R27" s="136"/>
      <c r="S27" s="165" t="s">
        <v>12</v>
      </c>
      <c r="T27" s="166">
        <f>SUM(T16:T25)</f>
        <v>0</v>
      </c>
      <c r="U27" s="167">
        <f>SUM(U16:U25)</f>
        <v>0</v>
      </c>
    </row>
    <row r="30" spans="1:25" ht="16.5" customHeight="1" x14ac:dyDescent="0.25">
      <c r="B30" s="1321" t="s">
        <v>171</v>
      </c>
      <c r="C30" s="1322"/>
      <c r="D30" s="1322"/>
      <c r="E30" s="1322"/>
      <c r="F30" s="1322"/>
      <c r="G30" s="1322"/>
      <c r="H30" s="1322"/>
      <c r="I30" s="1322"/>
      <c r="J30" s="1323"/>
      <c r="K30" s="1343" t="s">
        <v>106</v>
      </c>
      <c r="L30" s="1344"/>
      <c r="M30" s="1344"/>
      <c r="N30" s="1344"/>
      <c r="O30" s="1344"/>
      <c r="P30" s="1344"/>
      <c r="Q30" s="1344"/>
      <c r="R30" s="1344"/>
      <c r="S30" s="1345"/>
      <c r="T30" s="1356" t="s">
        <v>40</v>
      </c>
      <c r="U30" s="1357"/>
    </row>
    <row r="31" spans="1:25" ht="30" customHeight="1" x14ac:dyDescent="0.25">
      <c r="B31" s="149" t="s">
        <v>198</v>
      </c>
      <c r="C31" s="149" t="s">
        <v>100</v>
      </c>
      <c r="D31" s="1351" t="s">
        <v>2</v>
      </c>
      <c r="E31" s="1353"/>
      <c r="F31" s="149" t="s">
        <v>137</v>
      </c>
      <c r="G31" s="150" t="s">
        <v>133</v>
      </c>
      <c r="H31" s="153" t="s">
        <v>167</v>
      </c>
      <c r="I31" s="153" t="s">
        <v>168</v>
      </c>
      <c r="J31" s="150" t="s">
        <v>41</v>
      </c>
      <c r="K31" s="150" t="s">
        <v>7</v>
      </c>
      <c r="L31" s="150" t="s">
        <v>8</v>
      </c>
      <c r="M31" s="153" t="s">
        <v>130</v>
      </c>
      <c r="N31" s="153" t="s">
        <v>147</v>
      </c>
      <c r="O31" s="1336" t="s">
        <v>42</v>
      </c>
      <c r="P31" s="1337"/>
      <c r="Q31" s="289" t="s">
        <v>146</v>
      </c>
      <c r="R31" s="153" t="s">
        <v>178</v>
      </c>
      <c r="S31" s="168" t="s">
        <v>145</v>
      </c>
      <c r="T31" s="153" t="s">
        <v>56</v>
      </c>
      <c r="U31" s="150" t="s">
        <v>11</v>
      </c>
      <c r="V31" s="1318" t="s">
        <v>197</v>
      </c>
      <c r="W31" s="1319"/>
      <c r="X31" s="1319"/>
      <c r="Y31" s="1320"/>
    </row>
    <row r="32" spans="1:25" ht="17.25" customHeight="1" x14ac:dyDescent="0.25">
      <c r="A32" s="385" t="str">
        <f>ISDN2!AF151</f>
        <v/>
      </c>
      <c r="B32" s="1306" t="str">
        <f>IF(A32="","",VLOOKUP(A32,ISDN2!$B$98:$K$117,8,FALSE))</f>
        <v/>
      </c>
      <c r="C32" s="1308" t="str">
        <f>IF(A32="","",VLOOKUP(A32,ISDN2!$B$98:$K$117,2,FALSE))</f>
        <v/>
      </c>
      <c r="D32" s="1310" t="str">
        <f>IF(A32="","",VLOOKUP(A32,ISDN2!$C$20:$Q$29,2,FALSE))</f>
        <v/>
      </c>
      <c r="E32" s="1311"/>
      <c r="F32" s="1308" t="str">
        <f>IF(A32="","",VLOOKUP(A32,ISDN2!$C$20:$Q$29,4,FALSE))</f>
        <v/>
      </c>
      <c r="G32" s="169" t="str">
        <f>IF(A32="","",VLOOKUP(A32,ISDN2!$B$98:$K$117,3,FALSE))</f>
        <v/>
      </c>
      <c r="H32" s="1314" t="str">
        <f>IF(A32="","",VLOOKUP(A32,ISDN2!$C$98:$K$117,3,FALSE))</f>
        <v/>
      </c>
      <c r="I32" s="1362" t="str">
        <f>IF(A32="","",VLOOKUP(A32,ISDN2!$C$98:$K$117,4,FALSE))</f>
        <v/>
      </c>
      <c r="J32" s="1314" t="str">
        <f>IF(A32="","",VLOOKUP(A32,ISDN2!C32:O43,6,FALSE))</f>
        <v/>
      </c>
      <c r="K32" s="1297" t="str">
        <f>IF(A32="","",VLOOKUP(A32,ISDN2!$C$79:$N$88,2,FALSE))</f>
        <v/>
      </c>
      <c r="L32" s="1297" t="str">
        <f>IF(A32="","",VLOOKUP(A32,ISDN2!$C$79:$N$88,3,FALSE))</f>
        <v/>
      </c>
      <c r="M32" s="1297" t="str">
        <f>IF(A32="","",VLOOKUP(A32,ISDN2!$C$79:$N$88,4,FALSE))</f>
        <v/>
      </c>
      <c r="N32" s="1297" t="str">
        <f>IF(A32="","",VLOOKUP(A32,ISDN2!$C$79:$N$88,5,FALSE))</f>
        <v/>
      </c>
      <c r="O32" s="1324" t="str">
        <f>IF(A32="","",VLOOKUP(A32,ISDN2!$C$79:$N$88,6,FALSE))</f>
        <v/>
      </c>
      <c r="P32" s="1325"/>
      <c r="Q32" s="1324" t="str">
        <f>IF(A32="","",VLOOKUP(A32,ISDN2!$C$79:$N$88,7,FALSE))</f>
        <v/>
      </c>
      <c r="R32" s="1297" t="str">
        <f>IF(A32="","",VLOOKUP(A32,ISDN2!$C$79:$N$88,9,FALSE))</f>
        <v/>
      </c>
      <c r="S32" s="1297" t="str">
        <f>IF(A32="","",VLOOKUP(A32,ISDN2!$C$79:$N$88,10,FALSE))</f>
        <v/>
      </c>
      <c r="T32" s="1297" t="str">
        <f>IF(A32="","",VLOOKUP(A32,ISDN2!$C$79:$N$88,11,FALSE))</f>
        <v/>
      </c>
      <c r="U32" s="1297" t="str">
        <f>IF(A32="","",VLOOKUP(A32,ISDN2!$C$79:$N$88,12,FALSE))</f>
        <v/>
      </c>
      <c r="V32" s="1299" t="str">
        <f>IF(A32="","",VLOOKUP(A32,ISDN2!$C$98:$K$117,5,FALSE))</f>
        <v/>
      </c>
      <c r="W32" s="1300"/>
      <c r="X32" s="1300"/>
      <c r="Y32" s="1301"/>
    </row>
    <row r="33" spans="1:25" ht="17.25" customHeight="1" x14ac:dyDescent="0.25">
      <c r="A33" s="385" t="str">
        <f>ISDN2!AF152</f>
        <v/>
      </c>
      <c r="B33" s="1307"/>
      <c r="C33" s="1309"/>
      <c r="D33" s="1312"/>
      <c r="E33" s="1313"/>
      <c r="F33" s="1309"/>
      <c r="G33" s="169" t="str">
        <f>IF(A33="","",VLOOKUP(A33,ISDN2!$B$98:$K$117,3,FALSE))</f>
        <v/>
      </c>
      <c r="H33" s="1315"/>
      <c r="I33" s="1363"/>
      <c r="J33" s="1315"/>
      <c r="K33" s="1298"/>
      <c r="L33" s="1298"/>
      <c r="M33" s="1298"/>
      <c r="N33" s="1298"/>
      <c r="O33" s="1326"/>
      <c r="P33" s="1327"/>
      <c r="Q33" s="1326"/>
      <c r="R33" s="1298"/>
      <c r="S33" s="1298"/>
      <c r="T33" s="1298"/>
      <c r="U33" s="1298"/>
      <c r="V33" s="1302"/>
      <c r="W33" s="1303"/>
      <c r="X33" s="1303"/>
      <c r="Y33" s="1304"/>
    </row>
    <row r="34" spans="1:25" ht="17.25" customHeight="1" x14ac:dyDescent="0.25">
      <c r="A34" s="385" t="str">
        <f>ISDN2!AF153</f>
        <v/>
      </c>
      <c r="B34" s="1306" t="str">
        <f>IF(A34="","",VLOOKUP(A34,ISDN2!$B$98:$K$117,8,FALSE))</f>
        <v/>
      </c>
      <c r="C34" s="1308" t="str">
        <f>IF(A34="","",VLOOKUP(A34,ISDN2!$B$98:$K$117,2,FALSE))</f>
        <v/>
      </c>
      <c r="D34" s="1310" t="str">
        <f>IF(A34="","",VLOOKUP(A34,ISDN2!$C$20:$Q$29,2,FALSE))</f>
        <v/>
      </c>
      <c r="E34" s="1311"/>
      <c r="F34" s="1308" t="str">
        <f>IF(A34="","",VLOOKUP(A34,ISDN2!$C$20:$Q$29,4,FALSE))</f>
        <v/>
      </c>
      <c r="G34" s="169" t="str">
        <f>IF(A34="","",VLOOKUP(A34,ISDN2!$B$98:$K$117,3,FALSE))</f>
        <v/>
      </c>
      <c r="H34" s="1314" t="str">
        <f>IF(A34="","",VLOOKUP(A34,ISDN2!$C$98:$K$117,3,FALSE))</f>
        <v/>
      </c>
      <c r="I34" s="1362" t="str">
        <f>IF(A34="","",VLOOKUP(A34,ISDN2!$C$98:$K$117,4,FALSE))</f>
        <v/>
      </c>
      <c r="J34" s="1314" t="str">
        <f>IF(A34="","",VLOOKUP(A34,ISDN2!C34:P45,6,FALSE))</f>
        <v/>
      </c>
      <c r="K34" s="1297" t="str">
        <f>IF(A34="","",VLOOKUP(A34,ISDN2!$C$79:$N$88,2,FALSE))</f>
        <v/>
      </c>
      <c r="L34" s="1297" t="str">
        <f>IF(A34="","",VLOOKUP(A34,ISDN2!$C$79:$N$88,3,FALSE))</f>
        <v/>
      </c>
      <c r="M34" s="1297" t="str">
        <f>IF(A34="","",VLOOKUP(A34,ISDN2!$C$79:$N$88,4,FALSE))</f>
        <v/>
      </c>
      <c r="N34" s="1297" t="str">
        <f>IF(A34="","",VLOOKUP(A34,ISDN2!$C$79:$N$88,5,FALSE))</f>
        <v/>
      </c>
      <c r="O34" s="1324" t="str">
        <f>IF(A34="","",VLOOKUP(A34,ISDN2!$C$79:$N$88,6,FALSE))</f>
        <v/>
      </c>
      <c r="P34" s="1325"/>
      <c r="Q34" s="1324" t="str">
        <f>IF(A34="","",VLOOKUP(A34,ISDN2!$C$79:$N$88,7,FALSE))</f>
        <v/>
      </c>
      <c r="R34" s="1297" t="str">
        <f>IF(A34="","",VLOOKUP(A34,ISDN2!$C$79:$N$88,9,FALSE))</f>
        <v/>
      </c>
      <c r="S34" s="1297" t="str">
        <f>IF(A34="","",VLOOKUP(A34,ISDN2!$C$79:$N$88,10,FALSE))</f>
        <v/>
      </c>
      <c r="T34" s="1297" t="str">
        <f>IF(A34="","",VLOOKUP(A34,ISDN2!$C$79:$N$88,11,FALSE))</f>
        <v/>
      </c>
      <c r="U34" s="1297" t="str">
        <f>IF(A34="","",VLOOKUP(A34,ISDN2!$C$79:$N$88,12,FALSE))</f>
        <v/>
      </c>
      <c r="V34" s="1299" t="str">
        <f>IF(A34="","",VLOOKUP(A34,ISDN2!$C$98:$K$117,5,FALSE))</f>
        <v/>
      </c>
      <c r="W34" s="1300"/>
      <c r="X34" s="1300"/>
      <c r="Y34" s="1301"/>
    </row>
    <row r="35" spans="1:25" ht="17.25" customHeight="1" x14ac:dyDescent="0.25">
      <c r="A35" s="385" t="str">
        <f>ISDN2!AF154</f>
        <v/>
      </c>
      <c r="B35" s="1307"/>
      <c r="C35" s="1309"/>
      <c r="D35" s="1312"/>
      <c r="E35" s="1313"/>
      <c r="F35" s="1309"/>
      <c r="G35" s="169" t="str">
        <f>IF(A35="","",VLOOKUP(A35,ISDN2!$B$98:$K$117,3,FALSE))</f>
        <v/>
      </c>
      <c r="H35" s="1315"/>
      <c r="I35" s="1363"/>
      <c r="J35" s="1315"/>
      <c r="K35" s="1298"/>
      <c r="L35" s="1298"/>
      <c r="M35" s="1298"/>
      <c r="N35" s="1298"/>
      <c r="O35" s="1326"/>
      <c r="P35" s="1327"/>
      <c r="Q35" s="1326"/>
      <c r="R35" s="1298"/>
      <c r="S35" s="1298"/>
      <c r="T35" s="1298"/>
      <c r="U35" s="1298"/>
      <c r="V35" s="1302"/>
      <c r="W35" s="1303"/>
      <c r="X35" s="1303"/>
      <c r="Y35" s="1304"/>
    </row>
    <row r="36" spans="1:25" ht="17.25" customHeight="1" x14ac:dyDescent="0.25">
      <c r="A36" s="385" t="str">
        <f>ISDN2!AF155</f>
        <v/>
      </c>
      <c r="B36" s="1306" t="str">
        <f>IF(A36="","",VLOOKUP(A36,ISDN2!$B$98:$K$117,8,FALSE))</f>
        <v/>
      </c>
      <c r="C36" s="1308" t="str">
        <f>IF(A36="","",VLOOKUP(A36,ISDN2!$B$98:$K$117,2,FALSE))</f>
        <v/>
      </c>
      <c r="D36" s="1310" t="str">
        <f>IF(A36="","",VLOOKUP(A36,ISDN2!$C$20:$Q$29,2,FALSE))</f>
        <v/>
      </c>
      <c r="E36" s="1311"/>
      <c r="F36" s="1308" t="str">
        <f>IF(A36="","",VLOOKUP(A36,ISDN2!$C$20:$Q$29,4,FALSE))</f>
        <v/>
      </c>
      <c r="G36" s="169" t="str">
        <f>IF(A36="","",VLOOKUP(A36,ISDN2!$B$98:$K$117,3,FALSE))</f>
        <v/>
      </c>
      <c r="H36" s="1314" t="str">
        <f>IF(A36="","",VLOOKUP(A36,ISDN2!$C$98:$K$117,3,FALSE))</f>
        <v/>
      </c>
      <c r="I36" s="1362" t="str">
        <f>IF(A36="","",VLOOKUP(A36,ISDN2!$C$98:$K$117,4,FALSE))</f>
        <v/>
      </c>
      <c r="J36" s="1314" t="str">
        <f>IF(A36="","",VLOOKUP(A36,ISDN2!C36:P47,6,FALSE))</f>
        <v/>
      </c>
      <c r="K36" s="1297" t="str">
        <f>IF(A36="","",VLOOKUP(A36,ISDN2!$C$79:$N$88,2,FALSE))</f>
        <v/>
      </c>
      <c r="L36" s="1297" t="str">
        <f>IF(A36="","",VLOOKUP(A36,ISDN2!$C$79:$N$88,3,FALSE))</f>
        <v/>
      </c>
      <c r="M36" s="1297" t="str">
        <f>IF(A36="","",VLOOKUP(A36,ISDN2!$C$79:$N$88,4,FALSE))</f>
        <v/>
      </c>
      <c r="N36" s="1297" t="str">
        <f>IF(A36="","",VLOOKUP(A36,ISDN2!$C$79:$N$88,5,FALSE))</f>
        <v/>
      </c>
      <c r="O36" s="1324" t="str">
        <f>IF(A36="","",VLOOKUP(A36,ISDN2!$C$79:$N$88,6,FALSE))</f>
        <v/>
      </c>
      <c r="P36" s="1325"/>
      <c r="Q36" s="1324" t="str">
        <f>IF(A36="","",VLOOKUP(A36,ISDN2!$C$79:$N$88,7,FALSE))</f>
        <v/>
      </c>
      <c r="R36" s="1297" t="str">
        <f>IF(A36="","",VLOOKUP(A36,ISDN2!$C$79:$N$88,9,FALSE))</f>
        <v/>
      </c>
      <c r="S36" s="1297" t="str">
        <f>IF(A36="","",VLOOKUP(A36,ISDN2!$C$79:$N$88,10,FALSE))</f>
        <v/>
      </c>
      <c r="T36" s="1297" t="str">
        <f>IF(A36="","",VLOOKUP(A36,ISDN2!$C$79:$N$88,11,FALSE))</f>
        <v/>
      </c>
      <c r="U36" s="1297" t="str">
        <f>IF(A36="","",VLOOKUP(A36,ISDN2!$C$79:$N$88,12,FALSE))</f>
        <v/>
      </c>
      <c r="V36" s="1299" t="str">
        <f>IF(A36="","",VLOOKUP(A36,ISDN2!$C$98:$K$117,5,FALSE))</f>
        <v/>
      </c>
      <c r="W36" s="1300"/>
      <c r="X36" s="1300"/>
      <c r="Y36" s="1301"/>
    </row>
    <row r="37" spans="1:25" ht="17.25" customHeight="1" x14ac:dyDescent="0.25">
      <c r="A37" s="385" t="str">
        <f>ISDN2!AF156</f>
        <v/>
      </c>
      <c r="B37" s="1307"/>
      <c r="C37" s="1309"/>
      <c r="D37" s="1312"/>
      <c r="E37" s="1313"/>
      <c r="F37" s="1309"/>
      <c r="G37" s="169" t="str">
        <f>IF(A37="","",VLOOKUP(A37,ISDN2!$B$98:$K$117,3,FALSE))</f>
        <v/>
      </c>
      <c r="H37" s="1315"/>
      <c r="I37" s="1363"/>
      <c r="J37" s="1315"/>
      <c r="K37" s="1298"/>
      <c r="L37" s="1298"/>
      <c r="M37" s="1298"/>
      <c r="N37" s="1298"/>
      <c r="O37" s="1326"/>
      <c r="P37" s="1327"/>
      <c r="Q37" s="1326"/>
      <c r="R37" s="1298"/>
      <c r="S37" s="1298"/>
      <c r="T37" s="1298"/>
      <c r="U37" s="1298"/>
      <c r="V37" s="1302"/>
      <c r="W37" s="1303"/>
      <c r="X37" s="1303"/>
      <c r="Y37" s="1304"/>
    </row>
    <row r="38" spans="1:25" ht="17.25" customHeight="1" x14ac:dyDescent="0.25">
      <c r="A38" s="385" t="str">
        <f>ISDN2!AF157</f>
        <v/>
      </c>
      <c r="B38" s="1306" t="str">
        <f>IF(A38="","",VLOOKUP(A38,ISDN2!$B$98:$K$117,8,FALSE))</f>
        <v/>
      </c>
      <c r="C38" s="1308" t="str">
        <f>IF(A38="","",VLOOKUP(A38,ISDN2!$B$98:$K$117,2,FALSE))</f>
        <v/>
      </c>
      <c r="D38" s="1310" t="str">
        <f>IF(A38="","",VLOOKUP(A38,ISDN2!$C$20:$Q$29,2,FALSE))</f>
        <v/>
      </c>
      <c r="E38" s="1311"/>
      <c r="F38" s="1308" t="str">
        <f>IF(A38="","",VLOOKUP(A38,ISDN2!$C$20:$Q$29,4,FALSE))</f>
        <v/>
      </c>
      <c r="G38" s="169" t="str">
        <f>IF(A38="","",VLOOKUP(A38,ISDN2!$B$98:$K$117,3,FALSE))</f>
        <v/>
      </c>
      <c r="H38" s="1314" t="str">
        <f>IF(A38="","",VLOOKUP(A38,ISDN2!$C$98:$K$117,3,FALSE))</f>
        <v/>
      </c>
      <c r="I38" s="1362" t="str">
        <f>IF(A38="","",VLOOKUP(A38,ISDN2!$C$98:$K$117,4,FALSE))</f>
        <v/>
      </c>
      <c r="J38" s="1314" t="str">
        <f>IF(A38="","",VLOOKUP(A38,ISDN2!C38:P49,6,FALSE))</f>
        <v/>
      </c>
      <c r="K38" s="1297" t="str">
        <f>IF(A38="","",VLOOKUP(A38,ISDN2!$C$79:$N$88,2,FALSE))</f>
        <v/>
      </c>
      <c r="L38" s="1297" t="str">
        <f>IF(A38="","",VLOOKUP(A38,ISDN2!$C$79:$N$88,3,FALSE))</f>
        <v/>
      </c>
      <c r="M38" s="1297" t="str">
        <f>IF(A38="","",VLOOKUP(A38,ISDN2!$C$79:$N$88,4,FALSE))</f>
        <v/>
      </c>
      <c r="N38" s="1297" t="str">
        <f>IF(A38="","",VLOOKUP(A38,ISDN2!$C$79:$N$88,5,FALSE))</f>
        <v/>
      </c>
      <c r="O38" s="1324" t="str">
        <f>IF(A38="","",VLOOKUP(A38,ISDN2!$C$79:$N$88,6,FALSE))</f>
        <v/>
      </c>
      <c r="P38" s="1325"/>
      <c r="Q38" s="1324" t="str">
        <f>IF(A38="","",VLOOKUP(A38,ISDN2!$C$79:$N$88,7,FALSE))</f>
        <v/>
      </c>
      <c r="R38" s="1297" t="str">
        <f>IF(A38="","",VLOOKUP(A38,ISDN2!$C$79:$N$88,9,FALSE))</f>
        <v/>
      </c>
      <c r="S38" s="1297" t="str">
        <f>IF(A38="","",VLOOKUP(A38,ISDN2!$C$79:$N$88,10,FALSE))</f>
        <v/>
      </c>
      <c r="T38" s="1297" t="str">
        <f>IF(A38="","",VLOOKUP(A38,ISDN2!$C$79:$N$88,11,FALSE))</f>
        <v/>
      </c>
      <c r="U38" s="1297" t="str">
        <f>IF(A38="","",VLOOKUP(A38,ISDN2!$C$79:$N$88,12,FALSE))</f>
        <v/>
      </c>
      <c r="V38" s="1299" t="str">
        <f>IF(A38="","",VLOOKUP(A38,ISDN2!$C$98:$K$117,5,FALSE))</f>
        <v/>
      </c>
      <c r="W38" s="1300"/>
      <c r="X38" s="1300"/>
      <c r="Y38" s="1301"/>
    </row>
    <row r="39" spans="1:25" ht="17.25" customHeight="1" x14ac:dyDescent="0.25">
      <c r="A39" s="385" t="str">
        <f>ISDN2!AF158</f>
        <v/>
      </c>
      <c r="B39" s="1307"/>
      <c r="C39" s="1309"/>
      <c r="D39" s="1312"/>
      <c r="E39" s="1313"/>
      <c r="F39" s="1309"/>
      <c r="G39" s="169" t="str">
        <f>IF(A39="","",VLOOKUP(A39,ISDN2!$B$98:$K$117,3,FALSE))</f>
        <v/>
      </c>
      <c r="H39" s="1315"/>
      <c r="I39" s="1363"/>
      <c r="J39" s="1315"/>
      <c r="K39" s="1298"/>
      <c r="L39" s="1298"/>
      <c r="M39" s="1298"/>
      <c r="N39" s="1298"/>
      <c r="O39" s="1326"/>
      <c r="P39" s="1327"/>
      <c r="Q39" s="1326"/>
      <c r="R39" s="1298"/>
      <c r="S39" s="1298"/>
      <c r="T39" s="1298"/>
      <c r="U39" s="1298"/>
      <c r="V39" s="1302"/>
      <c r="W39" s="1303"/>
      <c r="X39" s="1303"/>
      <c r="Y39" s="1304"/>
    </row>
    <row r="40" spans="1:25" ht="17.25" customHeight="1" x14ac:dyDescent="0.25">
      <c r="A40" s="385" t="str">
        <f>ISDN2!AF159</f>
        <v/>
      </c>
      <c r="B40" s="1306" t="str">
        <f>IF(A40="","",VLOOKUP(A40,ISDN2!$B$98:$K$117,8,FALSE))</f>
        <v/>
      </c>
      <c r="C40" s="1308" t="str">
        <f>IF(A40="","",VLOOKUP(A40,ISDN2!$B$98:$K$117,2,FALSE))</f>
        <v/>
      </c>
      <c r="D40" s="1310" t="str">
        <f>IF(A40="","",VLOOKUP(A40,ISDN2!$C$20:$Q$29,2,FALSE))</f>
        <v/>
      </c>
      <c r="E40" s="1311"/>
      <c r="F40" s="1308" t="str">
        <f>IF(A40="","",VLOOKUP(A40,ISDN2!$C$20:$Q$29,4,FALSE))</f>
        <v/>
      </c>
      <c r="G40" s="169" t="str">
        <f>IF(A40="","",VLOOKUP(A40,ISDN2!$B$98:$K$117,3,FALSE))</f>
        <v/>
      </c>
      <c r="H40" s="1314" t="str">
        <f>IF(A40="","",VLOOKUP(A40,ISDN2!$C$98:$K$117,3,FALSE))</f>
        <v/>
      </c>
      <c r="I40" s="1362" t="str">
        <f>IF(A40="","",VLOOKUP(A40,ISDN2!$C$98:$K$117,4,FALSE))</f>
        <v/>
      </c>
      <c r="J40" s="1314" t="str">
        <f>IF(A40="","",VLOOKUP(A40,ISDN2!C40:P51,6,FALSE))</f>
        <v/>
      </c>
      <c r="K40" s="1297" t="str">
        <f>IF(A40="","",VLOOKUP(A40,ISDN2!$C$79:$N$88,2,FALSE))</f>
        <v/>
      </c>
      <c r="L40" s="1297" t="str">
        <f>IF(A40="","",VLOOKUP(A40,ISDN2!$C$79:$N$88,3,FALSE))</f>
        <v/>
      </c>
      <c r="M40" s="1297" t="str">
        <f>IF(A40="","",VLOOKUP(A40,ISDN2!$C$79:$N$88,4,FALSE))</f>
        <v/>
      </c>
      <c r="N40" s="1297" t="str">
        <f>IF(A40="","",VLOOKUP(A40,ISDN2!$C$79:$N$88,5,FALSE))</f>
        <v/>
      </c>
      <c r="O40" s="1324" t="str">
        <f>IF(A40="","",VLOOKUP(A40,ISDN2!$C$79:$N$88,6,FALSE))</f>
        <v/>
      </c>
      <c r="P40" s="1325"/>
      <c r="Q40" s="1324" t="str">
        <f>IF(A40="","",VLOOKUP(A40,ISDN2!$C$79:$N$88,7,FALSE))</f>
        <v/>
      </c>
      <c r="R40" s="1297" t="str">
        <f>IF(A40="","",VLOOKUP(A40,ISDN2!$C$79:$N$88,9,FALSE))</f>
        <v/>
      </c>
      <c r="S40" s="1297" t="str">
        <f>IF(A40="","",VLOOKUP(A40,ISDN2!$C$79:$N$88,10,FALSE))</f>
        <v/>
      </c>
      <c r="T40" s="1297" t="str">
        <f>IF(A40="","",VLOOKUP(A40,ISDN2!$C$79:$N$88,11,FALSE))</f>
        <v/>
      </c>
      <c r="U40" s="1297" t="str">
        <f>IF(A40="","",VLOOKUP(A40,ISDN2!$C$79:$N$88,12,FALSE))</f>
        <v/>
      </c>
      <c r="V40" s="1299" t="str">
        <f>IF(A40="","",VLOOKUP(A40,ISDN2!$C$98:$K$117,5,FALSE))</f>
        <v/>
      </c>
      <c r="W40" s="1300"/>
      <c r="X40" s="1300"/>
      <c r="Y40" s="1301"/>
    </row>
    <row r="41" spans="1:25" ht="17.25" customHeight="1" x14ac:dyDescent="0.25">
      <c r="A41" s="385" t="str">
        <f>ISDN2!AF160</f>
        <v/>
      </c>
      <c r="B41" s="1307"/>
      <c r="C41" s="1309"/>
      <c r="D41" s="1312"/>
      <c r="E41" s="1313"/>
      <c r="F41" s="1309"/>
      <c r="G41" s="169" t="str">
        <f>IF(A41="","",VLOOKUP(A41,ISDN2!$B$98:$K$117,3,FALSE))</f>
        <v/>
      </c>
      <c r="H41" s="1315"/>
      <c r="I41" s="1363"/>
      <c r="J41" s="1315"/>
      <c r="K41" s="1298"/>
      <c r="L41" s="1298"/>
      <c r="M41" s="1298"/>
      <c r="N41" s="1298"/>
      <c r="O41" s="1326"/>
      <c r="P41" s="1327"/>
      <c r="Q41" s="1326"/>
      <c r="R41" s="1298"/>
      <c r="S41" s="1298"/>
      <c r="T41" s="1298"/>
      <c r="U41" s="1298"/>
      <c r="V41" s="1302"/>
      <c r="W41" s="1303"/>
      <c r="X41" s="1303"/>
      <c r="Y41" s="1304"/>
    </row>
    <row r="42" spans="1:25" ht="17.25" customHeight="1" x14ac:dyDescent="0.25">
      <c r="A42" s="385" t="str">
        <f>ISDN2!AF161</f>
        <v/>
      </c>
      <c r="B42" s="1306" t="str">
        <f>IF(A42="","",VLOOKUP(A42,ISDN2!$B$98:$K$117,8,FALSE))</f>
        <v/>
      </c>
      <c r="C42" s="1308" t="str">
        <f>IF(A42="","",VLOOKUP(A42,ISDN2!$B$98:$K$117,2,FALSE))</f>
        <v/>
      </c>
      <c r="D42" s="1310" t="str">
        <f>IF(A42="","",VLOOKUP(A42,ISDN2!$C$20:$Q$29,2,FALSE))</f>
        <v/>
      </c>
      <c r="E42" s="1311"/>
      <c r="F42" s="1308" t="str">
        <f>IF(A42="","",VLOOKUP(A42,ISDN2!$C$20:$Q$29,4,FALSE))</f>
        <v/>
      </c>
      <c r="G42" s="169" t="str">
        <f>IF(A42="","",VLOOKUP(A42,ISDN2!$B$98:$K$117,3,FALSE))</f>
        <v/>
      </c>
      <c r="H42" s="1314" t="str">
        <f>IF(A42="","",VLOOKUP(A42,ISDN2!$C$98:$K$117,3,FALSE))</f>
        <v/>
      </c>
      <c r="I42" s="1362" t="str">
        <f>IF(A42="","",VLOOKUP(A42,ISDN2!$C$98:$K$117,4,FALSE))</f>
        <v/>
      </c>
      <c r="J42" s="1314" t="str">
        <f>IF(A42="","",VLOOKUP(A42,ISDN2!C42:P53,6,FALSE))</f>
        <v/>
      </c>
      <c r="K42" s="1297" t="str">
        <f>IF(A42="","",VLOOKUP(A42,ISDN2!$C$79:$N$88,2,FALSE))</f>
        <v/>
      </c>
      <c r="L42" s="1297" t="str">
        <f>IF(A42="","",VLOOKUP(A42,ISDN2!$C$79:$N$88,3,FALSE))</f>
        <v/>
      </c>
      <c r="M42" s="1297" t="str">
        <f>IF(A42="","",VLOOKUP(A42,ISDN2!$C$79:$N$88,4,FALSE))</f>
        <v/>
      </c>
      <c r="N42" s="1297" t="str">
        <f>IF(A42="","",VLOOKUP(A42,ISDN2!$C$79:$N$88,5,FALSE))</f>
        <v/>
      </c>
      <c r="O42" s="1324" t="str">
        <f>IF(A42="","",VLOOKUP(A42,ISDN2!$C$79:$N$88,6,FALSE))</f>
        <v/>
      </c>
      <c r="P42" s="1325"/>
      <c r="Q42" s="1324" t="str">
        <f>IF(A42="","",VLOOKUP(A42,ISDN2!$C$79:$N$88,7,FALSE))</f>
        <v/>
      </c>
      <c r="R42" s="1297" t="str">
        <f>IF(A42="","",VLOOKUP(A42,ISDN2!$C$79:$N$88,9,FALSE))</f>
        <v/>
      </c>
      <c r="S42" s="1297" t="str">
        <f>IF(A42="","",VLOOKUP(A42,ISDN2!$C$79:$N$88,10,FALSE))</f>
        <v/>
      </c>
      <c r="T42" s="1297" t="str">
        <f>IF(A42="","",VLOOKUP(A42,ISDN2!$C$79:$N$88,11,FALSE))</f>
        <v/>
      </c>
      <c r="U42" s="1297" t="str">
        <f>IF(A42="","",VLOOKUP(A42,ISDN2!$C$79:$N$88,12,FALSE))</f>
        <v/>
      </c>
      <c r="V42" s="1299" t="str">
        <f>IF(A42="","",VLOOKUP(A42,ISDN2!$C$98:$K$117,5,FALSE))</f>
        <v/>
      </c>
      <c r="W42" s="1300"/>
      <c r="X42" s="1300"/>
      <c r="Y42" s="1301"/>
    </row>
    <row r="43" spans="1:25" ht="17.25" customHeight="1" x14ac:dyDescent="0.25">
      <c r="A43" s="385" t="str">
        <f>ISDN2!AF162</f>
        <v/>
      </c>
      <c r="B43" s="1307"/>
      <c r="C43" s="1309"/>
      <c r="D43" s="1312"/>
      <c r="E43" s="1313"/>
      <c r="F43" s="1309"/>
      <c r="G43" s="169" t="str">
        <f>IF(A43="","",VLOOKUP(A43,ISDN2!$B$98:$K$117,3,FALSE))</f>
        <v/>
      </c>
      <c r="H43" s="1315"/>
      <c r="I43" s="1363"/>
      <c r="J43" s="1315"/>
      <c r="K43" s="1298"/>
      <c r="L43" s="1298"/>
      <c r="M43" s="1298"/>
      <c r="N43" s="1298"/>
      <c r="O43" s="1326"/>
      <c r="P43" s="1327"/>
      <c r="Q43" s="1326"/>
      <c r="R43" s="1298"/>
      <c r="S43" s="1298"/>
      <c r="T43" s="1298"/>
      <c r="U43" s="1298"/>
      <c r="V43" s="1302"/>
      <c r="W43" s="1303"/>
      <c r="X43" s="1303"/>
      <c r="Y43" s="1304"/>
    </row>
    <row r="44" spans="1:25" ht="17.25" customHeight="1" x14ac:dyDescent="0.25">
      <c r="A44" s="385" t="str">
        <f>ISDN2!AF163</f>
        <v/>
      </c>
      <c r="B44" s="1306" t="str">
        <f>IF(A44="","",VLOOKUP(A44,ISDN2!$B$98:$K$117,8,FALSE))</f>
        <v/>
      </c>
      <c r="C44" s="1308" t="str">
        <f>IF(A44="","",VLOOKUP(A44,ISDN2!$B$98:$K$117,2,FALSE))</f>
        <v/>
      </c>
      <c r="D44" s="1310" t="str">
        <f>IF(A44="","",VLOOKUP(A44,ISDN2!$C$20:$Q$29,2,FALSE))</f>
        <v/>
      </c>
      <c r="E44" s="1311"/>
      <c r="F44" s="1308" t="str">
        <f>IF(A44="","",VLOOKUP(A44,ISDN2!$C$20:$Q$29,4,FALSE))</f>
        <v/>
      </c>
      <c r="G44" s="169" t="str">
        <f>IF(A44="","",VLOOKUP(A44,ISDN2!$B$98:$K$117,3,FALSE))</f>
        <v/>
      </c>
      <c r="H44" s="1314" t="str">
        <f>IF(A44="","",VLOOKUP(A44,ISDN2!$C$98:$K$117,3,FALSE))</f>
        <v/>
      </c>
      <c r="I44" s="1362" t="str">
        <f>IF(A44="","",VLOOKUP(A44,ISDN2!$C$98:$K$117,4,FALSE))</f>
        <v/>
      </c>
      <c r="J44" s="1314" t="str">
        <f>IF(A44="","",VLOOKUP(A44,ISDN2!C44:P55,6,FALSE))</f>
        <v/>
      </c>
      <c r="K44" s="1297" t="str">
        <f>IF(A44="","",VLOOKUP(A44,ISDN2!$C$79:$N$88,2,FALSE))</f>
        <v/>
      </c>
      <c r="L44" s="1297" t="str">
        <f>IF(A44="","",VLOOKUP(A44,ISDN2!$C$79:$N$88,3,FALSE))</f>
        <v/>
      </c>
      <c r="M44" s="1297" t="str">
        <f>IF(A44="","",VLOOKUP(A44,ISDN2!$C$79:$N$88,4,FALSE))</f>
        <v/>
      </c>
      <c r="N44" s="1297" t="str">
        <f>IF(A44="","",VLOOKUP(A44,ISDN2!$C$79:$N$88,5,FALSE))</f>
        <v/>
      </c>
      <c r="O44" s="1324" t="str">
        <f>IF(A44="","",VLOOKUP(A44,ISDN2!$C$79:$N$88,6,FALSE))</f>
        <v/>
      </c>
      <c r="P44" s="1325"/>
      <c r="Q44" s="1324" t="str">
        <f>IF(A44="","",VLOOKUP(A44,ISDN2!$C$79:$N$88,7,FALSE))</f>
        <v/>
      </c>
      <c r="R44" s="1297" t="str">
        <f>IF(A44="","",VLOOKUP(A44,ISDN2!$C$79:$N$88,9,FALSE))</f>
        <v/>
      </c>
      <c r="S44" s="1297" t="str">
        <f>IF(A44="","",VLOOKUP(A44,ISDN2!$C$79:$N$88,10,FALSE))</f>
        <v/>
      </c>
      <c r="T44" s="1297" t="str">
        <f>IF(A44="","",VLOOKUP(A44,ISDN2!$C$79:$N$88,11,FALSE))</f>
        <v/>
      </c>
      <c r="U44" s="1297" t="str">
        <f>IF(A44="","",VLOOKUP(A44,ISDN2!$C$79:$N$88,12,FALSE))</f>
        <v/>
      </c>
      <c r="V44" s="1299" t="str">
        <f>IF(A44="","",VLOOKUP(A44,ISDN2!$C$98:$K$117,5,FALSE))</f>
        <v/>
      </c>
      <c r="W44" s="1300"/>
      <c r="X44" s="1300"/>
      <c r="Y44" s="1301"/>
    </row>
    <row r="45" spans="1:25" ht="17.25" customHeight="1" x14ac:dyDescent="0.25">
      <c r="A45" s="385" t="str">
        <f>ISDN2!AF164</f>
        <v/>
      </c>
      <c r="B45" s="1307"/>
      <c r="C45" s="1309"/>
      <c r="D45" s="1312"/>
      <c r="E45" s="1313"/>
      <c r="F45" s="1309"/>
      <c r="G45" s="169" t="str">
        <f>IF(A45="","",VLOOKUP(A45,ISDN2!$B$98:$K$117,3,FALSE))</f>
        <v/>
      </c>
      <c r="H45" s="1315"/>
      <c r="I45" s="1363"/>
      <c r="J45" s="1315"/>
      <c r="K45" s="1298"/>
      <c r="L45" s="1298"/>
      <c r="M45" s="1298"/>
      <c r="N45" s="1298"/>
      <c r="O45" s="1326"/>
      <c r="P45" s="1327"/>
      <c r="Q45" s="1326"/>
      <c r="R45" s="1298"/>
      <c r="S45" s="1298"/>
      <c r="T45" s="1298"/>
      <c r="U45" s="1298"/>
      <c r="V45" s="1302"/>
      <c r="W45" s="1303"/>
      <c r="X45" s="1303"/>
      <c r="Y45" s="1304"/>
    </row>
    <row r="46" spans="1:25" ht="17.25" customHeight="1" x14ac:dyDescent="0.25">
      <c r="A46" s="385" t="str">
        <f>ISDN2!AF165</f>
        <v/>
      </c>
      <c r="B46" s="1306" t="str">
        <f>IF(A46="","",VLOOKUP(A46,ISDN2!$B$98:$K$117,8,FALSE))</f>
        <v/>
      </c>
      <c r="C46" s="1308" t="str">
        <f>IF(A46="","",VLOOKUP(A46,ISDN2!$B$98:$K$117,2,FALSE))</f>
        <v/>
      </c>
      <c r="D46" s="1310" t="str">
        <f>IF(A46="","",VLOOKUP(A46,ISDN2!$C$20:$Q$29,2,FALSE))</f>
        <v/>
      </c>
      <c r="E46" s="1311"/>
      <c r="F46" s="1308" t="str">
        <f>IF(A46="","",VLOOKUP(A46,ISDN2!$C$20:$Q$29,4,FALSE))</f>
        <v/>
      </c>
      <c r="G46" s="169" t="str">
        <f>IF(A46="","",VLOOKUP(A46,ISDN2!$B$98:$K$117,3,FALSE))</f>
        <v/>
      </c>
      <c r="H46" s="1314" t="str">
        <f>IF(A46="","",VLOOKUP(A46,ISDN2!$C$98:$K$117,3,FALSE))</f>
        <v/>
      </c>
      <c r="I46" s="1362" t="str">
        <f>IF(A46="","",VLOOKUP(A46,ISDN2!$C$98:$K$117,4,FALSE))</f>
        <v/>
      </c>
      <c r="J46" s="1314" t="str">
        <f>IF(A46="","",VLOOKUP(A46,ISDN2!C46:P57,6,FALSE))</f>
        <v/>
      </c>
      <c r="K46" s="1297" t="str">
        <f>IF(A46="","",VLOOKUP(A46,ISDN2!$C$79:$N$88,2,FALSE))</f>
        <v/>
      </c>
      <c r="L46" s="1297" t="str">
        <f>IF(A46="","",VLOOKUP(A46,ISDN2!$C$79:$N$88,3,FALSE))</f>
        <v/>
      </c>
      <c r="M46" s="1297" t="str">
        <f>IF(A46="","",VLOOKUP(A46,ISDN2!$C$79:$N$88,4,FALSE))</f>
        <v/>
      </c>
      <c r="N46" s="1297" t="str">
        <f>IF(A46="","",VLOOKUP(A46,ISDN2!$C$79:$N$88,5,FALSE))</f>
        <v/>
      </c>
      <c r="O46" s="1324" t="str">
        <f>IF(A46="","",VLOOKUP(A46,ISDN2!$C$79:$N$88,6,FALSE))</f>
        <v/>
      </c>
      <c r="P46" s="1325"/>
      <c r="Q46" s="1324" t="str">
        <f>IF(A46="","",VLOOKUP(A46,ISDN2!$C$79:$N$88,7,FALSE))</f>
        <v/>
      </c>
      <c r="R46" s="1297" t="str">
        <f>IF(A46="","",VLOOKUP(A46,ISDN2!$C$79:$N$88,9,FALSE))</f>
        <v/>
      </c>
      <c r="S46" s="1297" t="str">
        <f>IF(A46="","",VLOOKUP(A46,ISDN2!$C$79:$N$88,10,FALSE))</f>
        <v/>
      </c>
      <c r="T46" s="1297" t="str">
        <f>IF(A46="","",VLOOKUP(A46,ISDN2!$C$79:$N$88,11,FALSE))</f>
        <v/>
      </c>
      <c r="U46" s="1297" t="str">
        <f>IF(A46="","",VLOOKUP(A46,ISDN2!$C$79:$N$88,12,FALSE))</f>
        <v/>
      </c>
      <c r="V46" s="1299" t="str">
        <f>IF(A46="","",VLOOKUP(A46,ISDN2!$C$98:$K$117,5,FALSE))</f>
        <v/>
      </c>
      <c r="W46" s="1300"/>
      <c r="X46" s="1300"/>
      <c r="Y46" s="1301"/>
    </row>
    <row r="47" spans="1:25" ht="17.25" customHeight="1" x14ac:dyDescent="0.25">
      <c r="A47" s="385" t="str">
        <f>ISDN2!AF166</f>
        <v/>
      </c>
      <c r="B47" s="1307"/>
      <c r="C47" s="1309"/>
      <c r="D47" s="1312"/>
      <c r="E47" s="1313"/>
      <c r="F47" s="1309"/>
      <c r="G47" s="169" t="str">
        <f>IF(A47="","",VLOOKUP(A47,ISDN2!$B$98:$K$117,3,FALSE))</f>
        <v/>
      </c>
      <c r="H47" s="1315"/>
      <c r="I47" s="1363"/>
      <c r="J47" s="1315"/>
      <c r="K47" s="1298"/>
      <c r="L47" s="1298"/>
      <c r="M47" s="1298"/>
      <c r="N47" s="1298"/>
      <c r="O47" s="1326"/>
      <c r="P47" s="1327"/>
      <c r="Q47" s="1326"/>
      <c r="R47" s="1298"/>
      <c r="S47" s="1298"/>
      <c r="T47" s="1298"/>
      <c r="U47" s="1298"/>
      <c r="V47" s="1302"/>
      <c r="W47" s="1303"/>
      <c r="X47" s="1303"/>
      <c r="Y47" s="1304"/>
    </row>
    <row r="48" spans="1:25" ht="17.25" customHeight="1" x14ac:dyDescent="0.25">
      <c r="A48" s="385" t="str">
        <f>ISDN2!AF167</f>
        <v/>
      </c>
      <c r="B48" s="1306" t="str">
        <f>IF(A48="","",VLOOKUP(A48,ISDN2!$B$98:$K$117,8,FALSE))</f>
        <v/>
      </c>
      <c r="C48" s="1308" t="str">
        <f>IF(A48="","",VLOOKUP(A48,ISDN2!$B$98:$K$117,2,FALSE))</f>
        <v/>
      </c>
      <c r="D48" s="1310" t="str">
        <f>IF(A48="","",VLOOKUP(A48,ISDN2!$C$20:$Q$29,2,FALSE))</f>
        <v/>
      </c>
      <c r="E48" s="1311"/>
      <c r="F48" s="1308" t="str">
        <f>IF(A48="","",VLOOKUP(A48,ISDN2!$C$20:$Q$29,4,FALSE))</f>
        <v/>
      </c>
      <c r="G48" s="169" t="str">
        <f>IF(A48="","",VLOOKUP(A48,ISDN2!$B$98:$K$117,3,FALSE))</f>
        <v/>
      </c>
      <c r="H48" s="1314" t="str">
        <f>IF(A48="","",VLOOKUP(A48,ISDN2!$C$98:$K$117,3,FALSE))</f>
        <v/>
      </c>
      <c r="I48" s="1362" t="str">
        <f>IF(A48="","",VLOOKUP(A48,ISDN2!$C$98:$K$117,4,FALSE))</f>
        <v/>
      </c>
      <c r="J48" s="1314" t="str">
        <f>IF(A48="","",VLOOKUP(A48,ISDN2!C48:P75,6,FALSE))</f>
        <v/>
      </c>
      <c r="K48" s="1297" t="str">
        <f>IF(A48="","",VLOOKUP(A48,ISDN2!$C$79:$N$88,2,FALSE))</f>
        <v/>
      </c>
      <c r="L48" s="1297" t="str">
        <f>IF(A48="","",VLOOKUP(A48,ISDN2!$C$79:$N$88,3,FALSE))</f>
        <v/>
      </c>
      <c r="M48" s="1297" t="str">
        <f>IF(A48="","",VLOOKUP(A48,ISDN2!$C$79:$N$88,4,FALSE))</f>
        <v/>
      </c>
      <c r="N48" s="1297" t="str">
        <f>IF(A48="","",VLOOKUP(A48,ISDN2!$C$79:$N$88,5,FALSE))</f>
        <v/>
      </c>
      <c r="O48" s="1324" t="str">
        <f>IF(A48="","",VLOOKUP(A48,ISDN2!$C$79:$N$88,6,FALSE))</f>
        <v/>
      </c>
      <c r="P48" s="1325"/>
      <c r="Q48" s="1324" t="str">
        <f>IF(A48="","",VLOOKUP(A48,ISDN2!$C$79:$N$88,7,FALSE))</f>
        <v/>
      </c>
      <c r="R48" s="1297" t="str">
        <f>IF(A48="","",VLOOKUP(A48,ISDN2!$C$79:$N$88,9,FALSE))</f>
        <v/>
      </c>
      <c r="S48" s="1297" t="str">
        <f>IF(A48="","",VLOOKUP(A48,ISDN2!$C$79:$N$88,10,FALSE))</f>
        <v/>
      </c>
      <c r="T48" s="1297" t="str">
        <f>IF(A48="","",VLOOKUP(A48,ISDN2!$C$79:$N$88,11,FALSE))</f>
        <v/>
      </c>
      <c r="U48" s="1297" t="str">
        <f>IF(A48="","",VLOOKUP(A48,ISDN2!$C$79:$N$88,12,FALSE))</f>
        <v/>
      </c>
      <c r="V48" s="1299" t="str">
        <f>IF(A48="","",VLOOKUP(A48,ISDN2!$C$98:$K$117,5,FALSE))</f>
        <v/>
      </c>
      <c r="W48" s="1300"/>
      <c r="X48" s="1300"/>
      <c r="Y48" s="1301"/>
    </row>
    <row r="49" spans="1:41" ht="17.25" customHeight="1" x14ac:dyDescent="0.25">
      <c r="A49" s="385" t="str">
        <f>ISDN2!AF168</f>
        <v/>
      </c>
      <c r="B49" s="1307"/>
      <c r="C49" s="1309"/>
      <c r="D49" s="1312"/>
      <c r="E49" s="1313"/>
      <c r="F49" s="1309"/>
      <c r="G49" s="169" t="str">
        <f>IF(A49="","",VLOOKUP(A49,ISDN2!$B$98:$K$117,3,FALSE))</f>
        <v/>
      </c>
      <c r="H49" s="1315"/>
      <c r="I49" s="1363"/>
      <c r="J49" s="1315"/>
      <c r="K49" s="1298"/>
      <c r="L49" s="1298"/>
      <c r="M49" s="1298"/>
      <c r="N49" s="1298"/>
      <c r="O49" s="1326"/>
      <c r="P49" s="1327"/>
      <c r="Q49" s="1326"/>
      <c r="R49" s="1298"/>
      <c r="S49" s="1298"/>
      <c r="T49" s="1298"/>
      <c r="U49" s="1298"/>
      <c r="V49" s="1302"/>
      <c r="W49" s="1303"/>
      <c r="X49" s="1303"/>
      <c r="Y49" s="1304"/>
    </row>
    <row r="50" spans="1:41" ht="17.25" customHeight="1" x14ac:dyDescent="0.25">
      <c r="A50" s="385" t="str">
        <f>ISDN2!AF169</f>
        <v/>
      </c>
      <c r="B50" s="1306" t="str">
        <f>IF(A50="","",VLOOKUP(A50,ISDN2!$B$98:$K$117,8,FALSE))</f>
        <v/>
      </c>
      <c r="C50" s="1308" t="str">
        <f>IF(A50="","",VLOOKUP(A50,ISDN2!$B$98:$K$117,2,FALSE))</f>
        <v/>
      </c>
      <c r="D50" s="1310" t="str">
        <f>IF(A50="","",VLOOKUP(A50,ISDN2!$C$20:$Q$29,2,FALSE))</f>
        <v/>
      </c>
      <c r="E50" s="1311"/>
      <c r="F50" s="1308" t="str">
        <f>IF(A50="","",VLOOKUP(A50,ISDN2!$C$20:$Q$29,4,FALSE))</f>
        <v/>
      </c>
      <c r="G50" s="169" t="str">
        <f>IF(A50="","",VLOOKUP(A50,ISDN2!$B$98:$K$117,3,FALSE))</f>
        <v/>
      </c>
      <c r="H50" s="1314" t="str">
        <f>IF(A50="","",VLOOKUP(A50,ISDN2!$C$98:$K$117,3,FALSE))</f>
        <v/>
      </c>
      <c r="I50" s="1362" t="str">
        <f>IF(A50="","",VLOOKUP(A50,ISDN2!$C$98:$K$117,4,FALSE))</f>
        <v/>
      </c>
      <c r="J50" s="1314" t="str">
        <f>IF(A50="","",VLOOKUP(A50,ISDN2!C50:P77,6,FALSE))</f>
        <v/>
      </c>
      <c r="K50" s="1297" t="str">
        <f>IF(A50="","",VLOOKUP(A50,ISDN2!$C$79:$N$88,2,FALSE))</f>
        <v/>
      </c>
      <c r="L50" s="1297" t="str">
        <f>IF(A50="","",VLOOKUP(A50,ISDN2!$C$79:$N$88,3,FALSE))</f>
        <v/>
      </c>
      <c r="M50" s="1297" t="str">
        <f>IF(A50="","",VLOOKUP(A50,ISDN2!$C$79:$N$88,4,FALSE))</f>
        <v/>
      </c>
      <c r="N50" s="1297" t="str">
        <f>IF(A50="","",VLOOKUP(A50,ISDN2!$C$79:$N$88,5,FALSE))</f>
        <v/>
      </c>
      <c r="O50" s="1324" t="str">
        <f>IF(A50="","",VLOOKUP(A50,ISDN2!$C$79:$N$88,6,FALSE))</f>
        <v/>
      </c>
      <c r="P50" s="1325"/>
      <c r="Q50" s="1324" t="str">
        <f>IF(A50="","",VLOOKUP(A50,ISDN2!$C$79:$N$88,7,FALSE))</f>
        <v/>
      </c>
      <c r="R50" s="1297" t="str">
        <f>IF(A50="","",VLOOKUP(A50,ISDN2!$C$79:$N$88,9,FALSE))</f>
        <v/>
      </c>
      <c r="S50" s="1297" t="str">
        <f>IF(A50="","",VLOOKUP(A50,ISDN2!$C$79:$N$88,10,FALSE))</f>
        <v/>
      </c>
      <c r="T50" s="1297" t="str">
        <f>IF(A50="","",VLOOKUP(A50,ISDN2!$C$79:$N$88,11,FALSE))</f>
        <v/>
      </c>
      <c r="U50" s="1297" t="str">
        <f>IF(A50="","",VLOOKUP(A50,ISDN2!$C$79:$N$88,12,FALSE))</f>
        <v/>
      </c>
      <c r="V50" s="1299" t="str">
        <f>IF(A50="","",VLOOKUP(A50,ISDN2!$C$98:$K$117,5,FALSE))</f>
        <v/>
      </c>
      <c r="W50" s="1300"/>
      <c r="X50" s="1300"/>
      <c r="Y50" s="1301"/>
    </row>
    <row r="51" spans="1:41" ht="17.25" customHeight="1" x14ac:dyDescent="0.25">
      <c r="A51" s="385" t="str">
        <f>ISDN2!AF170</f>
        <v/>
      </c>
      <c r="B51" s="1307"/>
      <c r="C51" s="1309"/>
      <c r="D51" s="1312"/>
      <c r="E51" s="1313"/>
      <c r="F51" s="1309"/>
      <c r="G51" s="169" t="str">
        <f>IF(A51="","",VLOOKUP(A51,ISDN2!$B$98:$K$117,3,FALSE))</f>
        <v/>
      </c>
      <c r="H51" s="1315"/>
      <c r="I51" s="1363"/>
      <c r="J51" s="1315"/>
      <c r="K51" s="1298"/>
      <c r="L51" s="1298"/>
      <c r="M51" s="1298"/>
      <c r="N51" s="1298"/>
      <c r="O51" s="1326"/>
      <c r="P51" s="1327"/>
      <c r="Q51" s="1326"/>
      <c r="R51" s="1298"/>
      <c r="S51" s="1298"/>
      <c r="T51" s="1298"/>
      <c r="U51" s="1298"/>
      <c r="V51" s="1302"/>
      <c r="W51" s="1303"/>
      <c r="X51" s="1303"/>
      <c r="Y51" s="1304"/>
    </row>
    <row r="52" spans="1:41" ht="3.75" customHeight="1" x14ac:dyDescent="0.3">
      <c r="C52" s="146"/>
      <c r="D52" s="146"/>
      <c r="E52" s="146"/>
      <c r="F52" s="146"/>
      <c r="G52" s="146"/>
      <c r="H52" s="146"/>
      <c r="I52" s="146"/>
      <c r="J52" s="146"/>
      <c r="K52" s="146"/>
      <c r="L52" s="146"/>
      <c r="M52" s="146"/>
      <c r="N52" s="146"/>
      <c r="O52" s="146"/>
      <c r="P52" s="146"/>
      <c r="Q52" s="146"/>
    </row>
    <row r="53" spans="1:41" ht="15.75" x14ac:dyDescent="0.3">
      <c r="S53" s="165" t="s">
        <v>12</v>
      </c>
      <c r="T53" s="171">
        <f>ISDN2!M90</f>
        <v>0</v>
      </c>
      <c r="U53" s="167">
        <f>ISDN2!N90</f>
        <v>0</v>
      </c>
    </row>
    <row r="56" spans="1:41" ht="16.5" customHeight="1" x14ac:dyDescent="0.25">
      <c r="B56" s="1343" t="s">
        <v>172</v>
      </c>
      <c r="C56" s="1344"/>
      <c r="D56" s="1344"/>
      <c r="E56" s="1344"/>
      <c r="F56" s="1344"/>
      <c r="G56" s="1344"/>
      <c r="H56" s="1344"/>
      <c r="I56" s="1344"/>
      <c r="J56" s="1345"/>
      <c r="K56" s="1321" t="s">
        <v>106</v>
      </c>
      <c r="L56" s="1322"/>
      <c r="M56" s="1322"/>
      <c r="N56" s="1322"/>
      <c r="O56" s="1322"/>
      <c r="P56" s="1322"/>
      <c r="Q56" s="1322"/>
      <c r="R56" s="1322"/>
      <c r="S56" s="1323"/>
      <c r="T56" s="172" t="s">
        <v>40</v>
      </c>
      <c r="U56" s="173"/>
    </row>
    <row r="57" spans="1:41" ht="52.5" customHeight="1" x14ac:dyDescent="0.25">
      <c r="B57" s="149" t="s">
        <v>198</v>
      </c>
      <c r="C57" s="1351" t="s">
        <v>2</v>
      </c>
      <c r="D57" s="1352"/>
      <c r="E57" s="1353"/>
      <c r="F57" s="174" t="s">
        <v>137</v>
      </c>
      <c r="G57" s="153" t="s">
        <v>133</v>
      </c>
      <c r="H57" s="153" t="s">
        <v>167</v>
      </c>
      <c r="I57" s="153" t="s">
        <v>168</v>
      </c>
      <c r="J57" s="150" t="s">
        <v>41</v>
      </c>
      <c r="K57" s="150" t="s">
        <v>7</v>
      </c>
      <c r="L57" s="150" t="s">
        <v>8</v>
      </c>
      <c r="M57" s="153" t="s">
        <v>154</v>
      </c>
      <c r="N57" s="153" t="s">
        <v>155</v>
      </c>
      <c r="O57" s="1336" t="s">
        <v>42</v>
      </c>
      <c r="P57" s="1337"/>
      <c r="Q57" s="1336" t="s">
        <v>144</v>
      </c>
      <c r="R57" s="1337"/>
      <c r="S57" s="168" t="s">
        <v>145</v>
      </c>
      <c r="T57" s="153" t="s">
        <v>56</v>
      </c>
      <c r="U57" s="150" t="s">
        <v>11</v>
      </c>
      <c r="V57" s="1318" t="s">
        <v>197</v>
      </c>
      <c r="W57" s="1319"/>
      <c r="X57" s="1319"/>
      <c r="Y57" s="1320"/>
      <c r="AF57" s="150" t="s">
        <v>7</v>
      </c>
      <c r="AG57" s="150" t="s">
        <v>8</v>
      </c>
      <c r="AH57" s="153" t="s">
        <v>155</v>
      </c>
      <c r="AI57" s="176" t="s">
        <v>42</v>
      </c>
      <c r="AJ57" s="168" t="s">
        <v>145</v>
      </c>
      <c r="AK57" s="177"/>
      <c r="AL57" s="175"/>
      <c r="AM57" s="1316"/>
      <c r="AN57" s="1316"/>
      <c r="AO57" s="1316"/>
    </row>
    <row r="58" spans="1:41" ht="16.5" x14ac:dyDescent="0.35">
      <c r="A58" s="385" t="str">
        <f>ISDN30!AX66</f>
        <v/>
      </c>
      <c r="B58" s="178" t="str">
        <f>IF(A58="","",VLOOKUP(A58,ISDN30!$B$58:$L$58,9,FALSE))</f>
        <v/>
      </c>
      <c r="C58" s="1346" t="str">
        <f>IF(A58="","",VLOOKUP(A58,ISDN30!B20:K20,2,FALSE))</f>
        <v/>
      </c>
      <c r="D58" s="1347"/>
      <c r="E58" s="1348"/>
      <c r="F58" s="179" t="str">
        <f>IF(A58="","",VLOOKUP(A58,ISDN30!B20:K20,4,FALSE))</f>
        <v/>
      </c>
      <c r="G58" s="180" t="str">
        <f>IF(A58="","",VLOOKUP(A58,ISDN30!$B$58:$L$58,4,FALSE))</f>
        <v/>
      </c>
      <c r="H58" s="162" t="str">
        <f>IF(A58="","",VLOOKUP(A58,ISDN30!$B$58:$L$58,5,FALSE))</f>
        <v/>
      </c>
      <c r="I58" s="181" t="str">
        <f>IF(A58="","",VLOOKUP(A58,ISDN30!$B$58:$L$58,6,FALSE))</f>
        <v/>
      </c>
      <c r="J58" s="156" t="str">
        <f>IF(A58="","",VLOOKUP(A58,ISDN30!B23:H23,6,FALSE))</f>
        <v/>
      </c>
      <c r="K58" s="160" t="str">
        <f>IF(A58="","",VLOOKUP(A58,ISDN30!B46:L46,2,FALSE))</f>
        <v/>
      </c>
      <c r="L58" s="160" t="str">
        <f>IF(A58="","",IF(ISDN30!C29="No","-",(VLOOKUP(A58,ISDN30!B46:L46,3,FALSE)/ISDN30!K20)))</f>
        <v/>
      </c>
      <c r="M58" s="161" t="str">
        <f>IF(A58="","",VLOOKUP(A58,ISDN30!B46:L46,4,FALSE))</f>
        <v/>
      </c>
      <c r="N58" s="161" t="str">
        <f>IF(A58="","",VLOOKUP(A58,ISDN30!B46:L46,5,FALSE))</f>
        <v/>
      </c>
      <c r="O58" s="1338" t="str">
        <f>IF(A58="","",(VLOOKUP(A58,ISDN30!B46:L46,6,FALSE)/ISDN30!K20))</f>
        <v/>
      </c>
      <c r="P58" s="1339"/>
      <c r="Q58" s="1354" t="str">
        <f>IF(A58="","",VLOOKUP(A58,ISDN30!B46:L46,7,FALSE))</f>
        <v/>
      </c>
      <c r="R58" s="1355"/>
      <c r="S58" s="183" t="str">
        <f>IF(A58="","",VLOOKUP(A58,ISDN30!B46:L46,8,FALSE))</f>
        <v/>
      </c>
      <c r="T58" s="161" t="str">
        <f>IF(A58="","",VLOOKUP(A58,ISDN30!B46:L46,9,FALSE))</f>
        <v/>
      </c>
      <c r="U58" s="160" t="str">
        <f>IF(A58="","",ISDN30!AV73)</f>
        <v/>
      </c>
      <c r="V58" s="1329" t="str">
        <f>IF(A58="","",VLOOKUP(A58,ISDN30!$B$58:$L$58,7,FALSE))</f>
        <v/>
      </c>
      <c r="W58" s="1330"/>
      <c r="X58" s="1330"/>
      <c r="Y58" s="1331"/>
      <c r="AF58" s="160" t="str">
        <f>K58</f>
        <v/>
      </c>
      <c r="AG58" s="160" t="str">
        <f>L58</f>
        <v/>
      </c>
      <c r="AH58" s="161" t="str">
        <f>N58</f>
        <v/>
      </c>
      <c r="AI58" s="184" t="str">
        <f>O58</f>
        <v/>
      </c>
      <c r="AJ58" s="183" t="str">
        <f>S58</f>
        <v/>
      </c>
      <c r="AK58" s="185"/>
      <c r="AL58" s="182"/>
      <c r="AM58" s="1317"/>
      <c r="AN58" s="1317"/>
      <c r="AO58" s="1317"/>
    </row>
    <row r="59" spans="1:41" ht="16.5" x14ac:dyDescent="0.35">
      <c r="B59" s="186"/>
      <c r="C59" s="1349"/>
      <c r="D59" s="1350"/>
      <c r="E59" s="1350"/>
      <c r="F59" s="187"/>
      <c r="G59" s="178" t="str">
        <f>IF($A$58="","",IF(ISDN30!E59="","",ISDN30!E59))</f>
        <v/>
      </c>
      <c r="H59" s="188"/>
      <c r="I59" s="189"/>
      <c r="J59" s="190"/>
      <c r="K59" s="191"/>
      <c r="L59" s="192" t="str">
        <f t="shared" ref="L59:L87" si="0">IF($A$58="","",$L$58)</f>
        <v/>
      </c>
      <c r="M59" s="190"/>
      <c r="N59" s="191"/>
      <c r="O59" s="1335" t="str">
        <f t="shared" ref="O59:O87" si="1">IF($A$58="","",$O$58)</f>
        <v/>
      </c>
      <c r="P59" s="1335"/>
      <c r="Q59" s="1340"/>
      <c r="R59" s="1340"/>
      <c r="S59" s="193"/>
      <c r="T59" s="191"/>
      <c r="U59" s="194" t="str">
        <f>IF($A$58="","",SUM(L59:P59))</f>
        <v/>
      </c>
      <c r="V59" s="1305"/>
      <c r="W59" s="1305"/>
      <c r="X59" s="1305"/>
      <c r="Y59" s="1305"/>
    </row>
    <row r="60" spans="1:41" ht="16.5" x14ac:dyDescent="0.35">
      <c r="B60" s="186"/>
      <c r="C60" s="1349"/>
      <c r="D60" s="1350"/>
      <c r="E60" s="1350"/>
      <c r="F60" s="187"/>
      <c r="G60" s="178" t="str">
        <f>IF($A$58="","",IF(ISDN30!E60="","",ISDN30!E60))</f>
        <v/>
      </c>
      <c r="H60" s="188"/>
      <c r="I60" s="189"/>
      <c r="J60" s="190"/>
      <c r="K60" s="191"/>
      <c r="L60" s="192" t="str">
        <f t="shared" si="0"/>
        <v/>
      </c>
      <c r="M60" s="190"/>
      <c r="N60" s="191"/>
      <c r="O60" s="1335" t="str">
        <f t="shared" si="1"/>
        <v/>
      </c>
      <c r="P60" s="1335"/>
      <c r="Q60" s="1340"/>
      <c r="R60" s="1340"/>
      <c r="S60" s="193"/>
      <c r="T60" s="191"/>
      <c r="U60" s="290" t="str">
        <f t="shared" ref="U60:U87" si="2">IF($A$58="","",SUM(L60:P60))</f>
        <v/>
      </c>
      <c r="V60" s="1305"/>
      <c r="W60" s="1305"/>
      <c r="X60" s="1305"/>
      <c r="Y60" s="1305"/>
    </row>
    <row r="61" spans="1:41" ht="16.5" x14ac:dyDescent="0.35">
      <c r="B61" s="186"/>
      <c r="C61" s="1349"/>
      <c r="D61" s="1350"/>
      <c r="E61" s="1350"/>
      <c r="F61" s="187"/>
      <c r="G61" s="178" t="str">
        <f>IF($A$58="","",IF(ISDN30!E61="","",ISDN30!E61))</f>
        <v/>
      </c>
      <c r="H61" s="188"/>
      <c r="I61" s="189"/>
      <c r="J61" s="190"/>
      <c r="K61" s="191"/>
      <c r="L61" s="192" t="str">
        <f t="shared" si="0"/>
        <v/>
      </c>
      <c r="M61" s="190"/>
      <c r="N61" s="191"/>
      <c r="O61" s="1335" t="str">
        <f t="shared" si="1"/>
        <v/>
      </c>
      <c r="P61" s="1335"/>
      <c r="Q61" s="1340"/>
      <c r="R61" s="1340"/>
      <c r="S61" s="193"/>
      <c r="T61" s="191"/>
      <c r="U61" s="290" t="str">
        <f t="shared" si="2"/>
        <v/>
      </c>
      <c r="V61" s="1305"/>
      <c r="W61" s="1305"/>
      <c r="X61" s="1305"/>
      <c r="Y61" s="1305"/>
    </row>
    <row r="62" spans="1:41" ht="16.5" customHeight="1" x14ac:dyDescent="0.35">
      <c r="B62" s="186"/>
      <c r="C62" s="1349"/>
      <c r="D62" s="1350"/>
      <c r="E62" s="1350"/>
      <c r="F62" s="187"/>
      <c r="G62" s="178" t="str">
        <f>IF($A$58="","",IF(ISDN30!E62="","",ISDN30!E62))</f>
        <v/>
      </c>
      <c r="H62" s="188"/>
      <c r="I62" s="189"/>
      <c r="J62" s="190"/>
      <c r="K62" s="191"/>
      <c r="L62" s="192" t="str">
        <f t="shared" si="0"/>
        <v/>
      </c>
      <c r="M62" s="190"/>
      <c r="N62" s="191"/>
      <c r="O62" s="1335" t="str">
        <f t="shared" si="1"/>
        <v/>
      </c>
      <c r="P62" s="1335"/>
      <c r="Q62" s="1340"/>
      <c r="R62" s="1340"/>
      <c r="S62" s="195"/>
      <c r="T62" s="191"/>
      <c r="U62" s="290" t="str">
        <f t="shared" si="2"/>
        <v/>
      </c>
      <c r="V62" s="1305"/>
      <c r="W62" s="1305"/>
      <c r="X62" s="1305"/>
      <c r="Y62" s="1305"/>
    </row>
    <row r="63" spans="1:41" ht="16.5" x14ac:dyDescent="0.35">
      <c r="B63" s="186"/>
      <c r="C63" s="1349"/>
      <c r="D63" s="1350"/>
      <c r="E63" s="1350"/>
      <c r="F63" s="187"/>
      <c r="G63" s="178" t="str">
        <f>IF($A$58="","",IF(ISDN30!E63="","",ISDN30!E63))</f>
        <v/>
      </c>
      <c r="H63" s="188"/>
      <c r="I63" s="189"/>
      <c r="J63" s="190"/>
      <c r="K63" s="191"/>
      <c r="L63" s="192" t="str">
        <f t="shared" si="0"/>
        <v/>
      </c>
      <c r="M63" s="190"/>
      <c r="N63" s="191"/>
      <c r="O63" s="1335" t="str">
        <f t="shared" si="1"/>
        <v/>
      </c>
      <c r="P63" s="1335"/>
      <c r="Q63" s="1340"/>
      <c r="R63" s="1340"/>
      <c r="S63" s="196"/>
      <c r="T63" s="191"/>
      <c r="U63" s="290" t="str">
        <f t="shared" si="2"/>
        <v/>
      </c>
      <c r="V63" s="1305"/>
      <c r="W63" s="1305"/>
      <c r="X63" s="1305"/>
      <c r="Y63" s="1305"/>
    </row>
    <row r="64" spans="1:41" ht="16.5" x14ac:dyDescent="0.35">
      <c r="B64" s="186"/>
      <c r="C64" s="1349"/>
      <c r="D64" s="1350"/>
      <c r="E64" s="1350"/>
      <c r="F64" s="187"/>
      <c r="G64" s="178" t="str">
        <f>IF($A$58="","",IF(ISDN30!E64="","",ISDN30!E64))</f>
        <v/>
      </c>
      <c r="H64" s="188"/>
      <c r="I64" s="189"/>
      <c r="J64" s="190"/>
      <c r="K64" s="191"/>
      <c r="L64" s="192" t="str">
        <f t="shared" si="0"/>
        <v/>
      </c>
      <c r="M64" s="190"/>
      <c r="N64" s="191"/>
      <c r="O64" s="1335" t="str">
        <f t="shared" si="1"/>
        <v/>
      </c>
      <c r="P64" s="1335"/>
      <c r="Q64" s="1340"/>
      <c r="R64" s="1340"/>
      <c r="S64" s="193"/>
      <c r="T64" s="191"/>
      <c r="U64" s="290" t="str">
        <f t="shared" si="2"/>
        <v/>
      </c>
      <c r="V64" s="1305"/>
      <c r="W64" s="1305"/>
      <c r="X64" s="1305"/>
      <c r="Y64" s="1305"/>
    </row>
    <row r="65" spans="2:25" ht="16.5" x14ac:dyDescent="0.35">
      <c r="B65" s="186"/>
      <c r="C65" s="1349"/>
      <c r="D65" s="1350"/>
      <c r="E65" s="1350"/>
      <c r="F65" s="187"/>
      <c r="G65" s="178" t="str">
        <f>IF($A$58="","",IF(ISDN30!E65="","",ISDN30!E65))</f>
        <v/>
      </c>
      <c r="H65" s="188"/>
      <c r="I65" s="189"/>
      <c r="J65" s="190"/>
      <c r="K65" s="191"/>
      <c r="L65" s="192" t="str">
        <f t="shared" si="0"/>
        <v/>
      </c>
      <c r="M65" s="190"/>
      <c r="N65" s="191"/>
      <c r="O65" s="1335" t="str">
        <f t="shared" si="1"/>
        <v/>
      </c>
      <c r="P65" s="1335"/>
      <c r="Q65" s="1340"/>
      <c r="R65" s="1340"/>
      <c r="S65" s="193"/>
      <c r="T65" s="191"/>
      <c r="U65" s="290" t="str">
        <f t="shared" si="2"/>
        <v/>
      </c>
      <c r="V65" s="1305"/>
      <c r="W65" s="1305"/>
      <c r="X65" s="1305"/>
      <c r="Y65" s="1305"/>
    </row>
    <row r="66" spans="2:25" ht="16.5" x14ac:dyDescent="0.35">
      <c r="B66" s="186"/>
      <c r="C66" s="1349"/>
      <c r="D66" s="1350"/>
      <c r="E66" s="1350"/>
      <c r="F66" s="187"/>
      <c r="G66" s="178" t="str">
        <f>IF($A$58="","",IF(ISDN30!E66="","",ISDN30!E66))</f>
        <v/>
      </c>
      <c r="H66" s="188"/>
      <c r="I66" s="189"/>
      <c r="J66" s="190"/>
      <c r="K66" s="191"/>
      <c r="L66" s="192" t="str">
        <f t="shared" si="0"/>
        <v/>
      </c>
      <c r="M66" s="190"/>
      <c r="N66" s="191"/>
      <c r="O66" s="1335" t="str">
        <f t="shared" si="1"/>
        <v/>
      </c>
      <c r="P66" s="1335"/>
      <c r="Q66" s="1340"/>
      <c r="R66" s="1340"/>
      <c r="S66" s="193"/>
      <c r="T66" s="191"/>
      <c r="U66" s="290" t="str">
        <f t="shared" si="2"/>
        <v/>
      </c>
      <c r="V66" s="1305"/>
      <c r="W66" s="1305"/>
      <c r="X66" s="1305"/>
      <c r="Y66" s="1305"/>
    </row>
    <row r="67" spans="2:25" ht="16.5" x14ac:dyDescent="0.35">
      <c r="B67" s="186"/>
      <c r="C67" s="1349"/>
      <c r="D67" s="1350"/>
      <c r="E67" s="1350"/>
      <c r="F67" s="187"/>
      <c r="G67" s="178" t="str">
        <f>IF($A$58="","",IF(ISDN30!E67="","",ISDN30!E67))</f>
        <v/>
      </c>
      <c r="H67" s="188"/>
      <c r="I67" s="189"/>
      <c r="J67" s="190"/>
      <c r="K67" s="191"/>
      <c r="L67" s="192" t="str">
        <f t="shared" si="0"/>
        <v/>
      </c>
      <c r="M67" s="190"/>
      <c r="N67" s="191"/>
      <c r="O67" s="1335" t="str">
        <f t="shared" si="1"/>
        <v/>
      </c>
      <c r="P67" s="1335"/>
      <c r="Q67" s="1340"/>
      <c r="R67" s="1340"/>
      <c r="S67" s="193"/>
      <c r="T67" s="191"/>
      <c r="U67" s="290" t="str">
        <f t="shared" si="2"/>
        <v/>
      </c>
      <c r="V67" s="1305"/>
      <c r="W67" s="1305"/>
      <c r="X67" s="1305"/>
      <c r="Y67" s="1305"/>
    </row>
    <row r="68" spans="2:25" ht="16.5" x14ac:dyDescent="0.35">
      <c r="B68" s="186"/>
      <c r="C68" s="1349"/>
      <c r="D68" s="1350"/>
      <c r="E68" s="1350"/>
      <c r="F68" s="187"/>
      <c r="G68" s="178" t="str">
        <f>IF($A$58="","",IF(ISDN30!E68="","",ISDN30!E68))</f>
        <v/>
      </c>
      <c r="H68" s="188"/>
      <c r="I68" s="189"/>
      <c r="J68" s="190"/>
      <c r="K68" s="191"/>
      <c r="L68" s="192" t="str">
        <f t="shared" si="0"/>
        <v/>
      </c>
      <c r="M68" s="190"/>
      <c r="N68" s="191"/>
      <c r="O68" s="1335" t="str">
        <f t="shared" si="1"/>
        <v/>
      </c>
      <c r="P68" s="1335"/>
      <c r="Q68" s="1340"/>
      <c r="R68" s="1340"/>
      <c r="S68" s="193"/>
      <c r="T68" s="191"/>
      <c r="U68" s="290" t="str">
        <f t="shared" si="2"/>
        <v/>
      </c>
      <c r="V68" s="1305"/>
      <c r="W68" s="1305"/>
      <c r="X68" s="1305"/>
      <c r="Y68" s="1305"/>
    </row>
    <row r="69" spans="2:25" ht="16.5" x14ac:dyDescent="0.35">
      <c r="B69" s="186"/>
      <c r="C69" s="1349"/>
      <c r="D69" s="1350"/>
      <c r="E69" s="1350"/>
      <c r="F69" s="187"/>
      <c r="G69" s="178" t="str">
        <f>IF($A$58="","",IF(ISDN30!E69="","",ISDN30!E69))</f>
        <v/>
      </c>
      <c r="H69" s="188"/>
      <c r="I69" s="189"/>
      <c r="J69" s="190"/>
      <c r="K69" s="191"/>
      <c r="L69" s="192" t="str">
        <f t="shared" si="0"/>
        <v/>
      </c>
      <c r="M69" s="190"/>
      <c r="N69" s="191"/>
      <c r="O69" s="1335" t="str">
        <f t="shared" si="1"/>
        <v/>
      </c>
      <c r="P69" s="1335"/>
      <c r="Q69" s="1340"/>
      <c r="R69" s="1340"/>
      <c r="S69" s="193"/>
      <c r="T69" s="191"/>
      <c r="U69" s="290" t="str">
        <f t="shared" si="2"/>
        <v/>
      </c>
      <c r="V69" s="1305"/>
      <c r="W69" s="1305"/>
      <c r="X69" s="1305"/>
      <c r="Y69" s="1305"/>
    </row>
    <row r="70" spans="2:25" ht="16.5" x14ac:dyDescent="0.35">
      <c r="B70" s="186"/>
      <c r="C70" s="1349"/>
      <c r="D70" s="1350"/>
      <c r="E70" s="1350"/>
      <c r="F70" s="187"/>
      <c r="G70" s="178" t="str">
        <f>IF($A$58="","",IF(ISDN30!E70="","",ISDN30!E70))</f>
        <v/>
      </c>
      <c r="H70" s="188"/>
      <c r="I70" s="189"/>
      <c r="J70" s="190"/>
      <c r="K70" s="191"/>
      <c r="L70" s="192" t="str">
        <f t="shared" si="0"/>
        <v/>
      </c>
      <c r="M70" s="190"/>
      <c r="N70" s="191"/>
      <c r="O70" s="1335" t="str">
        <f t="shared" si="1"/>
        <v/>
      </c>
      <c r="P70" s="1335"/>
      <c r="Q70" s="1340"/>
      <c r="R70" s="1340"/>
      <c r="S70" s="193"/>
      <c r="T70" s="191"/>
      <c r="U70" s="290" t="str">
        <f t="shared" si="2"/>
        <v/>
      </c>
      <c r="V70" s="1305"/>
      <c r="W70" s="1305"/>
      <c r="X70" s="1305"/>
      <c r="Y70" s="1305"/>
    </row>
    <row r="71" spans="2:25" ht="16.5" x14ac:dyDescent="0.35">
      <c r="B71" s="186"/>
      <c r="C71" s="1349"/>
      <c r="D71" s="1350"/>
      <c r="E71" s="1350"/>
      <c r="F71" s="187"/>
      <c r="G71" s="178" t="str">
        <f>IF($A$58="","",IF(ISDN30!E71="","",ISDN30!E71))</f>
        <v/>
      </c>
      <c r="H71" s="188"/>
      <c r="I71" s="189"/>
      <c r="J71" s="190"/>
      <c r="K71" s="191"/>
      <c r="L71" s="192" t="str">
        <f t="shared" si="0"/>
        <v/>
      </c>
      <c r="M71" s="190"/>
      <c r="N71" s="191"/>
      <c r="O71" s="1335" t="str">
        <f t="shared" si="1"/>
        <v/>
      </c>
      <c r="P71" s="1335"/>
      <c r="Q71" s="1340"/>
      <c r="R71" s="1340"/>
      <c r="S71" s="193"/>
      <c r="T71" s="191"/>
      <c r="U71" s="290" t="str">
        <f t="shared" si="2"/>
        <v/>
      </c>
      <c r="V71" s="1305"/>
      <c r="W71" s="1305"/>
      <c r="X71" s="1305"/>
      <c r="Y71" s="1305"/>
    </row>
    <row r="72" spans="2:25" ht="16.5" x14ac:dyDescent="0.35">
      <c r="B72" s="186"/>
      <c r="C72" s="1349"/>
      <c r="D72" s="1350"/>
      <c r="E72" s="1350"/>
      <c r="F72" s="187"/>
      <c r="G72" s="178" t="str">
        <f>IF($A$58="","",IF(ISDN30!E72="","",ISDN30!E72))</f>
        <v/>
      </c>
      <c r="H72" s="188"/>
      <c r="I72" s="189"/>
      <c r="J72" s="190"/>
      <c r="K72" s="191"/>
      <c r="L72" s="192" t="str">
        <f t="shared" si="0"/>
        <v/>
      </c>
      <c r="M72" s="190"/>
      <c r="N72" s="191"/>
      <c r="O72" s="1335" t="str">
        <f t="shared" si="1"/>
        <v/>
      </c>
      <c r="P72" s="1335"/>
      <c r="Q72" s="1340"/>
      <c r="R72" s="1340"/>
      <c r="S72" s="193"/>
      <c r="T72" s="191"/>
      <c r="U72" s="290" t="str">
        <f t="shared" si="2"/>
        <v/>
      </c>
      <c r="V72" s="1305"/>
      <c r="W72" s="1305"/>
      <c r="X72" s="1305"/>
      <c r="Y72" s="1305"/>
    </row>
    <row r="73" spans="2:25" ht="16.5" x14ac:dyDescent="0.35">
      <c r="B73" s="186"/>
      <c r="C73" s="1349"/>
      <c r="D73" s="1350"/>
      <c r="E73" s="1350"/>
      <c r="F73" s="187"/>
      <c r="G73" s="178" t="str">
        <f>IF($A$58="","",IF(ISDN30!E73="","",ISDN30!E73))</f>
        <v/>
      </c>
      <c r="H73" s="188"/>
      <c r="I73" s="189"/>
      <c r="J73" s="190"/>
      <c r="K73" s="191"/>
      <c r="L73" s="192" t="str">
        <f t="shared" si="0"/>
        <v/>
      </c>
      <c r="M73" s="190"/>
      <c r="N73" s="191"/>
      <c r="O73" s="1335" t="str">
        <f t="shared" si="1"/>
        <v/>
      </c>
      <c r="P73" s="1335"/>
      <c r="Q73" s="1340"/>
      <c r="R73" s="1340"/>
      <c r="S73" s="193"/>
      <c r="T73" s="191"/>
      <c r="U73" s="290" t="str">
        <f t="shared" si="2"/>
        <v/>
      </c>
      <c r="V73" s="1305"/>
      <c r="W73" s="1305"/>
      <c r="X73" s="1305"/>
      <c r="Y73" s="1305"/>
    </row>
    <row r="74" spans="2:25" ht="16.5" x14ac:dyDescent="0.35">
      <c r="B74" s="186"/>
      <c r="C74" s="1349"/>
      <c r="D74" s="1350"/>
      <c r="E74" s="1350"/>
      <c r="F74" s="187"/>
      <c r="G74" s="178" t="str">
        <f>IF($A$58="","",IF(ISDN30!E74="","",ISDN30!E74))</f>
        <v/>
      </c>
      <c r="H74" s="188"/>
      <c r="I74" s="189"/>
      <c r="J74" s="190"/>
      <c r="K74" s="191"/>
      <c r="L74" s="192" t="str">
        <f t="shared" si="0"/>
        <v/>
      </c>
      <c r="M74" s="190"/>
      <c r="N74" s="191"/>
      <c r="O74" s="1335" t="str">
        <f t="shared" si="1"/>
        <v/>
      </c>
      <c r="P74" s="1335"/>
      <c r="Q74" s="1340"/>
      <c r="R74" s="1340"/>
      <c r="S74" s="193"/>
      <c r="T74" s="191"/>
      <c r="U74" s="290" t="str">
        <f t="shared" si="2"/>
        <v/>
      </c>
      <c r="V74" s="1305"/>
      <c r="W74" s="1305"/>
      <c r="X74" s="1305"/>
      <c r="Y74" s="1305"/>
    </row>
    <row r="75" spans="2:25" ht="16.5" x14ac:dyDescent="0.35">
      <c r="B75" s="186"/>
      <c r="C75" s="1349"/>
      <c r="D75" s="1350"/>
      <c r="E75" s="1350"/>
      <c r="F75" s="187"/>
      <c r="G75" s="178" t="str">
        <f>IF($A$58="","",IF(ISDN30!E75="","",ISDN30!E75))</f>
        <v/>
      </c>
      <c r="H75" s="188"/>
      <c r="I75" s="189"/>
      <c r="J75" s="190"/>
      <c r="K75" s="191"/>
      <c r="L75" s="192" t="str">
        <f t="shared" si="0"/>
        <v/>
      </c>
      <c r="M75" s="190"/>
      <c r="N75" s="191"/>
      <c r="O75" s="1335" t="str">
        <f t="shared" si="1"/>
        <v/>
      </c>
      <c r="P75" s="1335"/>
      <c r="Q75" s="1340"/>
      <c r="R75" s="1340"/>
      <c r="S75" s="193"/>
      <c r="T75" s="191"/>
      <c r="U75" s="290" t="str">
        <f t="shared" si="2"/>
        <v/>
      </c>
      <c r="V75" s="1305"/>
      <c r="W75" s="1305"/>
      <c r="X75" s="1305"/>
      <c r="Y75" s="1305"/>
    </row>
    <row r="76" spans="2:25" ht="16.5" x14ac:dyDescent="0.35">
      <c r="B76" s="186"/>
      <c r="C76" s="1349"/>
      <c r="D76" s="1350"/>
      <c r="E76" s="1350"/>
      <c r="F76" s="187"/>
      <c r="G76" s="178" t="str">
        <f>IF($A$58="","",IF(ISDN30!E76="","",ISDN30!E76))</f>
        <v/>
      </c>
      <c r="H76" s="188"/>
      <c r="I76" s="189"/>
      <c r="J76" s="190"/>
      <c r="K76" s="191"/>
      <c r="L76" s="192" t="str">
        <f t="shared" si="0"/>
        <v/>
      </c>
      <c r="M76" s="190"/>
      <c r="N76" s="191"/>
      <c r="O76" s="1335" t="str">
        <f t="shared" si="1"/>
        <v/>
      </c>
      <c r="P76" s="1335"/>
      <c r="Q76" s="1340"/>
      <c r="R76" s="1340"/>
      <c r="S76" s="193"/>
      <c r="T76" s="191"/>
      <c r="U76" s="290" t="str">
        <f t="shared" si="2"/>
        <v/>
      </c>
      <c r="V76" s="1305"/>
      <c r="W76" s="1305"/>
      <c r="X76" s="1305"/>
      <c r="Y76" s="1305"/>
    </row>
    <row r="77" spans="2:25" ht="16.5" x14ac:dyDescent="0.35">
      <c r="B77" s="186"/>
      <c r="C77" s="1349"/>
      <c r="D77" s="1350"/>
      <c r="E77" s="1350"/>
      <c r="F77" s="187"/>
      <c r="G77" s="178" t="str">
        <f>IF($A$58="","",IF(ISDN30!E77="","",ISDN30!E77))</f>
        <v/>
      </c>
      <c r="H77" s="188"/>
      <c r="I77" s="189"/>
      <c r="J77" s="190"/>
      <c r="K77" s="191"/>
      <c r="L77" s="192" t="str">
        <f t="shared" si="0"/>
        <v/>
      </c>
      <c r="M77" s="190"/>
      <c r="N77" s="191"/>
      <c r="O77" s="1335" t="str">
        <f t="shared" si="1"/>
        <v/>
      </c>
      <c r="P77" s="1335"/>
      <c r="Q77" s="1340"/>
      <c r="R77" s="1340"/>
      <c r="S77" s="193"/>
      <c r="T77" s="191"/>
      <c r="U77" s="290" t="str">
        <f t="shared" si="2"/>
        <v/>
      </c>
      <c r="V77" s="1305"/>
      <c r="W77" s="1305"/>
      <c r="X77" s="1305"/>
      <c r="Y77" s="1305"/>
    </row>
    <row r="78" spans="2:25" ht="16.5" x14ac:dyDescent="0.35">
      <c r="B78" s="186"/>
      <c r="C78" s="1349"/>
      <c r="D78" s="1350"/>
      <c r="E78" s="1350"/>
      <c r="F78" s="187"/>
      <c r="G78" s="178" t="str">
        <f>IF($A$58="","",IF(ISDN30!E78="","",ISDN30!E78))</f>
        <v/>
      </c>
      <c r="H78" s="188"/>
      <c r="I78" s="189"/>
      <c r="J78" s="190"/>
      <c r="K78" s="191"/>
      <c r="L78" s="192" t="str">
        <f t="shared" si="0"/>
        <v/>
      </c>
      <c r="M78" s="190"/>
      <c r="N78" s="191"/>
      <c r="O78" s="1335" t="str">
        <f t="shared" si="1"/>
        <v/>
      </c>
      <c r="P78" s="1335"/>
      <c r="Q78" s="1340"/>
      <c r="R78" s="1340"/>
      <c r="S78" s="193"/>
      <c r="T78" s="191"/>
      <c r="U78" s="290" t="str">
        <f t="shared" si="2"/>
        <v/>
      </c>
      <c r="V78" s="1305"/>
      <c r="W78" s="1305"/>
      <c r="X78" s="1305"/>
      <c r="Y78" s="1305"/>
    </row>
    <row r="79" spans="2:25" ht="16.5" x14ac:dyDescent="0.35">
      <c r="B79" s="186"/>
      <c r="C79" s="1349"/>
      <c r="D79" s="1350"/>
      <c r="E79" s="1350"/>
      <c r="F79" s="187"/>
      <c r="G79" s="178" t="str">
        <f>IF($A$58="","",IF(ISDN30!E79="","",ISDN30!E79))</f>
        <v/>
      </c>
      <c r="H79" s="188"/>
      <c r="I79" s="189"/>
      <c r="J79" s="190"/>
      <c r="K79" s="191"/>
      <c r="L79" s="192" t="str">
        <f t="shared" si="0"/>
        <v/>
      </c>
      <c r="M79" s="190"/>
      <c r="N79" s="191"/>
      <c r="O79" s="1335" t="str">
        <f t="shared" si="1"/>
        <v/>
      </c>
      <c r="P79" s="1335"/>
      <c r="Q79" s="1340"/>
      <c r="R79" s="1340"/>
      <c r="S79" s="193"/>
      <c r="T79" s="191"/>
      <c r="U79" s="290" t="str">
        <f t="shared" si="2"/>
        <v/>
      </c>
      <c r="V79" s="1305"/>
      <c r="W79" s="1305"/>
      <c r="X79" s="1305"/>
      <c r="Y79" s="1305"/>
    </row>
    <row r="80" spans="2:25" ht="16.5" x14ac:dyDescent="0.35">
      <c r="B80" s="186"/>
      <c r="C80" s="1349"/>
      <c r="D80" s="1350"/>
      <c r="E80" s="1350"/>
      <c r="F80" s="187"/>
      <c r="G80" s="178" t="str">
        <f>IF($A$58="","",IF(ISDN30!E80="","",ISDN30!E80))</f>
        <v/>
      </c>
      <c r="H80" s="188"/>
      <c r="I80" s="189"/>
      <c r="J80" s="190"/>
      <c r="K80" s="191"/>
      <c r="L80" s="192" t="str">
        <f t="shared" si="0"/>
        <v/>
      </c>
      <c r="M80" s="190"/>
      <c r="N80" s="191"/>
      <c r="O80" s="1335" t="str">
        <f t="shared" si="1"/>
        <v/>
      </c>
      <c r="P80" s="1335"/>
      <c r="Q80" s="1340"/>
      <c r="R80" s="1340"/>
      <c r="S80" s="193"/>
      <c r="T80" s="191"/>
      <c r="U80" s="290" t="str">
        <f t="shared" si="2"/>
        <v/>
      </c>
      <c r="V80" s="1305"/>
      <c r="W80" s="1305"/>
      <c r="X80" s="1305"/>
      <c r="Y80" s="1305"/>
    </row>
    <row r="81" spans="1:26" ht="16.5" x14ac:dyDescent="0.35">
      <c r="B81" s="186"/>
      <c r="C81" s="1349"/>
      <c r="D81" s="1350"/>
      <c r="E81" s="1350"/>
      <c r="F81" s="187"/>
      <c r="G81" s="178" t="str">
        <f>IF($A$58="","",IF(ISDN30!E81="","",ISDN30!E81))</f>
        <v/>
      </c>
      <c r="H81" s="188"/>
      <c r="I81" s="189"/>
      <c r="J81" s="190"/>
      <c r="K81" s="191"/>
      <c r="L81" s="192" t="str">
        <f t="shared" si="0"/>
        <v/>
      </c>
      <c r="M81" s="190"/>
      <c r="N81" s="191"/>
      <c r="O81" s="1335" t="str">
        <f t="shared" si="1"/>
        <v/>
      </c>
      <c r="P81" s="1335"/>
      <c r="Q81" s="1340"/>
      <c r="R81" s="1340"/>
      <c r="S81" s="193"/>
      <c r="T81" s="191"/>
      <c r="U81" s="290" t="str">
        <f t="shared" si="2"/>
        <v/>
      </c>
      <c r="V81" s="1305"/>
      <c r="W81" s="1305"/>
      <c r="X81" s="1305"/>
      <c r="Y81" s="1305"/>
    </row>
    <row r="82" spans="1:26" ht="16.5" x14ac:dyDescent="0.35">
      <c r="B82" s="186"/>
      <c r="C82" s="1349"/>
      <c r="D82" s="1350"/>
      <c r="E82" s="1350"/>
      <c r="F82" s="187"/>
      <c r="G82" s="178" t="str">
        <f>IF($A$58="","",IF(ISDN30!E82="","",ISDN30!E82))</f>
        <v/>
      </c>
      <c r="H82" s="188"/>
      <c r="I82" s="189"/>
      <c r="J82" s="190"/>
      <c r="K82" s="191"/>
      <c r="L82" s="192" t="str">
        <f t="shared" si="0"/>
        <v/>
      </c>
      <c r="M82" s="190"/>
      <c r="N82" s="191"/>
      <c r="O82" s="1335" t="str">
        <f t="shared" si="1"/>
        <v/>
      </c>
      <c r="P82" s="1335"/>
      <c r="Q82" s="1340"/>
      <c r="R82" s="1340"/>
      <c r="S82" s="193"/>
      <c r="T82" s="191"/>
      <c r="U82" s="290" t="str">
        <f t="shared" si="2"/>
        <v/>
      </c>
      <c r="V82" s="1305"/>
      <c r="W82" s="1305"/>
      <c r="X82" s="1305"/>
      <c r="Y82" s="1305"/>
    </row>
    <row r="83" spans="1:26" ht="16.5" x14ac:dyDescent="0.35">
      <c r="B83" s="186"/>
      <c r="C83" s="1349"/>
      <c r="D83" s="1350"/>
      <c r="E83" s="1350"/>
      <c r="F83" s="187"/>
      <c r="G83" s="178" t="str">
        <f>IF($A$58="","",IF(ISDN30!E83="","",ISDN30!E83))</f>
        <v/>
      </c>
      <c r="H83" s="188"/>
      <c r="I83" s="189"/>
      <c r="J83" s="190"/>
      <c r="K83" s="191"/>
      <c r="L83" s="192" t="str">
        <f t="shared" si="0"/>
        <v/>
      </c>
      <c r="M83" s="190"/>
      <c r="N83" s="191"/>
      <c r="O83" s="1335" t="str">
        <f t="shared" si="1"/>
        <v/>
      </c>
      <c r="P83" s="1335"/>
      <c r="Q83" s="1340"/>
      <c r="R83" s="1340"/>
      <c r="S83" s="193"/>
      <c r="T83" s="191"/>
      <c r="U83" s="290" t="str">
        <f t="shared" si="2"/>
        <v/>
      </c>
      <c r="V83" s="1305"/>
      <c r="W83" s="1305"/>
      <c r="X83" s="1305"/>
      <c r="Y83" s="1305"/>
    </row>
    <row r="84" spans="1:26" ht="16.5" x14ac:dyDescent="0.35">
      <c r="B84" s="186"/>
      <c r="C84" s="1349"/>
      <c r="D84" s="1350"/>
      <c r="E84" s="1350"/>
      <c r="F84" s="187"/>
      <c r="G84" s="178" t="str">
        <f>IF($A$58="","",IF(ISDN30!E84="","",ISDN30!E84))</f>
        <v/>
      </c>
      <c r="H84" s="188"/>
      <c r="I84" s="189"/>
      <c r="J84" s="190"/>
      <c r="K84" s="191"/>
      <c r="L84" s="192" t="str">
        <f t="shared" si="0"/>
        <v/>
      </c>
      <c r="M84" s="190"/>
      <c r="N84" s="191"/>
      <c r="O84" s="1335" t="str">
        <f t="shared" si="1"/>
        <v/>
      </c>
      <c r="P84" s="1335"/>
      <c r="Q84" s="1340"/>
      <c r="R84" s="1340"/>
      <c r="S84" s="193"/>
      <c r="T84" s="191"/>
      <c r="U84" s="290" t="str">
        <f t="shared" si="2"/>
        <v/>
      </c>
      <c r="V84" s="1305"/>
      <c r="W84" s="1305"/>
      <c r="X84" s="1305"/>
      <c r="Y84" s="1305"/>
    </row>
    <row r="85" spans="1:26" ht="16.5" x14ac:dyDescent="0.35">
      <c r="B85" s="186"/>
      <c r="C85" s="1349"/>
      <c r="D85" s="1350"/>
      <c r="E85" s="1350"/>
      <c r="F85" s="187"/>
      <c r="G85" s="178" t="str">
        <f>IF($A$58="","",IF(ISDN30!E85="","",ISDN30!E85))</f>
        <v/>
      </c>
      <c r="H85" s="188"/>
      <c r="I85" s="189"/>
      <c r="J85" s="190"/>
      <c r="K85" s="191"/>
      <c r="L85" s="192" t="str">
        <f t="shared" si="0"/>
        <v/>
      </c>
      <c r="M85" s="190"/>
      <c r="N85" s="191"/>
      <c r="O85" s="1335" t="str">
        <f t="shared" si="1"/>
        <v/>
      </c>
      <c r="P85" s="1335"/>
      <c r="Q85" s="1340"/>
      <c r="R85" s="1340"/>
      <c r="S85" s="193"/>
      <c r="T85" s="191"/>
      <c r="U85" s="290" t="str">
        <f t="shared" si="2"/>
        <v/>
      </c>
      <c r="V85" s="1305"/>
      <c r="W85" s="1305"/>
      <c r="X85" s="1305"/>
      <c r="Y85" s="1305"/>
    </row>
    <row r="86" spans="1:26" ht="16.5" x14ac:dyDescent="0.35">
      <c r="B86" s="186"/>
      <c r="C86" s="1349"/>
      <c r="D86" s="1350"/>
      <c r="E86" s="1350"/>
      <c r="F86" s="187"/>
      <c r="G86" s="178" t="str">
        <f>IF($A$58="","",IF(ISDN30!E86="","",ISDN30!E86))</f>
        <v/>
      </c>
      <c r="H86" s="188"/>
      <c r="I86" s="189"/>
      <c r="J86" s="190"/>
      <c r="K86" s="191"/>
      <c r="L86" s="192" t="str">
        <f t="shared" si="0"/>
        <v/>
      </c>
      <c r="M86" s="190"/>
      <c r="N86" s="191"/>
      <c r="O86" s="1335" t="str">
        <f t="shared" si="1"/>
        <v/>
      </c>
      <c r="P86" s="1335"/>
      <c r="Q86" s="1340"/>
      <c r="R86" s="1340"/>
      <c r="S86" s="193"/>
      <c r="T86" s="191"/>
      <c r="U86" s="290" t="str">
        <f t="shared" si="2"/>
        <v/>
      </c>
      <c r="V86" s="1305"/>
      <c r="W86" s="1305"/>
      <c r="X86" s="1305"/>
      <c r="Y86" s="1305"/>
    </row>
    <row r="87" spans="1:26" ht="16.5" x14ac:dyDescent="0.35">
      <c r="B87" s="186"/>
      <c r="C87" s="1349"/>
      <c r="D87" s="1350"/>
      <c r="E87" s="1350"/>
      <c r="F87" s="187"/>
      <c r="G87" s="178" t="str">
        <f>IF($A$58="","",IF(ISDN30!E87="","",ISDN30!E87))</f>
        <v/>
      </c>
      <c r="H87" s="188"/>
      <c r="I87" s="189"/>
      <c r="J87" s="190"/>
      <c r="K87" s="191"/>
      <c r="L87" s="192" t="str">
        <f t="shared" si="0"/>
        <v/>
      </c>
      <c r="M87" s="190"/>
      <c r="N87" s="191"/>
      <c r="O87" s="1335" t="str">
        <f t="shared" si="1"/>
        <v/>
      </c>
      <c r="P87" s="1335"/>
      <c r="Q87" s="1340"/>
      <c r="R87" s="1340"/>
      <c r="S87" s="193"/>
      <c r="T87" s="191"/>
      <c r="U87" s="290" t="str">
        <f t="shared" si="2"/>
        <v/>
      </c>
      <c r="V87" s="1305"/>
      <c r="W87" s="1305"/>
      <c r="X87" s="1305"/>
      <c r="Y87" s="1305"/>
    </row>
    <row r="88" spans="1:26" ht="4.5" customHeight="1" x14ac:dyDescent="0.25">
      <c r="O88" s="182" t="str">
        <f t="shared" ref="O88" si="3">IF(L69="","",L69)</f>
        <v/>
      </c>
    </row>
    <row r="89" spans="1:26" ht="15.75" x14ac:dyDescent="0.3">
      <c r="S89" s="165" t="s">
        <v>12</v>
      </c>
      <c r="T89" s="171" t="str">
        <f>T58</f>
        <v/>
      </c>
      <c r="U89" s="167">
        <f>SUM(U58:U87)</f>
        <v>0</v>
      </c>
    </row>
    <row r="92" spans="1:26" x14ac:dyDescent="0.25">
      <c r="B92" s="1343" t="s">
        <v>174</v>
      </c>
      <c r="C92" s="1344"/>
      <c r="D92" s="1344"/>
      <c r="E92" s="1344"/>
      <c r="F92" s="1344"/>
      <c r="G92" s="1344"/>
      <c r="H92" s="1344"/>
      <c r="I92" s="1344"/>
      <c r="J92" s="1344"/>
      <c r="K92" s="1344"/>
      <c r="L92" s="1344"/>
      <c r="M92" s="1344"/>
      <c r="N92" s="1345"/>
      <c r="O92" s="172" t="s">
        <v>110</v>
      </c>
      <c r="P92" s="197"/>
      <c r="Q92" s="197"/>
      <c r="R92" s="197"/>
      <c r="S92" s="173"/>
    </row>
    <row r="93" spans="1:26" ht="30" customHeight="1" x14ac:dyDescent="0.25">
      <c r="B93" s="345" t="s">
        <v>198</v>
      </c>
      <c r="C93" s="149" t="s">
        <v>100</v>
      </c>
      <c r="D93" s="1318" t="s">
        <v>173</v>
      </c>
      <c r="E93" s="1320"/>
      <c r="F93" s="153" t="s">
        <v>34</v>
      </c>
      <c r="G93" s="149" t="s">
        <v>175</v>
      </c>
      <c r="H93" s="149" t="s">
        <v>176</v>
      </c>
      <c r="I93" s="1318" t="s">
        <v>50</v>
      </c>
      <c r="J93" s="1319"/>
      <c r="K93" s="1320"/>
      <c r="L93" s="289" t="s">
        <v>242</v>
      </c>
      <c r="M93" s="150" t="s">
        <v>41</v>
      </c>
      <c r="N93" s="350" t="s">
        <v>19</v>
      </c>
      <c r="O93" s="150" t="s">
        <v>109</v>
      </c>
      <c r="P93" s="149" t="s">
        <v>56</v>
      </c>
      <c r="Q93" s="149" t="s">
        <v>134</v>
      </c>
      <c r="R93" s="150" t="s">
        <v>108</v>
      </c>
      <c r="S93" s="149" t="s">
        <v>35</v>
      </c>
      <c r="T93" s="1318" t="s">
        <v>197</v>
      </c>
      <c r="U93" s="1319"/>
      <c r="V93" s="1319"/>
      <c r="W93" s="1320"/>
    </row>
    <row r="94" spans="1:26" s="198" customFormat="1" ht="47.25" customHeight="1" x14ac:dyDescent="0.25">
      <c r="A94" s="386" t="str">
        <f>ADSL!AL64</f>
        <v/>
      </c>
      <c r="B94" s="132" t="str">
        <f>IF(A94="","",VLOOKUP(A94,ADSL!$C$67:$K$76,6,FALSE))</f>
        <v/>
      </c>
      <c r="C94" s="154" t="str">
        <f>IF(A94="","",VLOOKUP(A94,ADSL!$C$67:$K$76,1,FALSE))</f>
        <v/>
      </c>
      <c r="D94" s="1332" t="str">
        <f>IF(A94="","",VLOOKUP(A94,ADSL!$C$18:$L$28,2,FALSE))</f>
        <v/>
      </c>
      <c r="E94" s="1334"/>
      <c r="F94" s="199" t="str">
        <f>IF(A94="","",VLOOKUP(A94,ADSL!$C$32:$L$41,3,FALSE))</f>
        <v/>
      </c>
      <c r="G94" s="154" t="str">
        <f>IF(A94="","",VLOOKUP(A94,ADSL!$C$67:$K$76,2,FALSE))</f>
        <v/>
      </c>
      <c r="H94" s="154" t="str">
        <f>IF(A94="","",VLOOKUP(A94,ADSL!$C$67:$K$76,3,FALSE))</f>
        <v/>
      </c>
      <c r="I94" s="1332" t="str">
        <f>IF(A94="","",VLOOKUP(A94,ADSL!$C$67:$K$76,4,FALSE))</f>
        <v/>
      </c>
      <c r="J94" s="1333"/>
      <c r="K94" s="1334"/>
      <c r="L94" s="162" t="str">
        <f>IF(A94="","",VLOOKUP(A94,ADSL!$C$67:$K$76,5,FALSE))</f>
        <v/>
      </c>
      <c r="M94" s="156" t="str">
        <f>IF(A94="","",VLOOKUP(A94,ADSL!$C$32:$L$41,2,FALSE))</f>
        <v/>
      </c>
      <c r="N94" s="351" t="str">
        <f>IF(A94="","",VLOOKUP(A94,ADSL!$C$32:$L$41,4,FALSE))</f>
        <v/>
      </c>
      <c r="O94" s="160" t="str">
        <f>IF(A94="","",VLOOKUP(A94,ADSL!$C$45:$H$54,2,FALSE))</f>
        <v/>
      </c>
      <c r="P94" s="200" t="str">
        <f>IF(A94="","",VLOOKUP(A94,ADSL!$C$45:$H$54,3,FALSE))</f>
        <v/>
      </c>
      <c r="Q94" s="160" t="str">
        <f>IF(A94="","",VLOOKUP(A94,ADSL!$C$45:$H$54,4,FALSE))</f>
        <v/>
      </c>
      <c r="R94" s="160" t="str">
        <f>IF(A94="","",VLOOKUP(A94,ADSL!$C$45:$H$54,5,FALSE))</f>
        <v/>
      </c>
      <c r="S94" s="201" t="str">
        <f>IF(A94="","",VLOOKUP(A94,ADSL!$C$45:$H$54,6,FALSE))</f>
        <v/>
      </c>
      <c r="T94" s="1332" t="str">
        <f>IF(A94="","",VLOOKUP(A94,ADSL!$C$67:$K$76,7,FALSE))</f>
        <v/>
      </c>
      <c r="U94" s="1333"/>
      <c r="V94" s="1333"/>
      <c r="W94" s="1334"/>
      <c r="Z94" s="202"/>
    </row>
    <row r="95" spans="1:26" s="198" customFormat="1" ht="47.25" customHeight="1" x14ac:dyDescent="0.25">
      <c r="A95" s="386" t="str">
        <f>ADSL!AL65</f>
        <v/>
      </c>
      <c r="B95" s="132" t="str">
        <f>IF(A95="","",VLOOKUP(A95,ADSL!$C$67:$K$76,6,FALSE))</f>
        <v/>
      </c>
      <c r="C95" s="236" t="str">
        <f>IF(A95="","",VLOOKUP(A95,ADSL!$C$67:$K$76,1,FALSE))</f>
        <v/>
      </c>
      <c r="D95" s="1332" t="str">
        <f>IF(A95="","",VLOOKUP(A95,ADSL!$C$18:$L$28,2,FALSE))</f>
        <v/>
      </c>
      <c r="E95" s="1334"/>
      <c r="F95" s="291" t="str">
        <f>IF(A95="","",VLOOKUP(A95,ADSL!$C$32:$L$41,3,FALSE))</f>
        <v/>
      </c>
      <c r="G95" s="236" t="str">
        <f>IF(A95="","",VLOOKUP(A95,ADSL!$C$67:$K$76,2,FALSE))</f>
        <v/>
      </c>
      <c r="H95" s="236" t="str">
        <f>IF(A95="","",VLOOKUP(A95,ADSL!$C$67:$K$76,3,FALSE))</f>
        <v/>
      </c>
      <c r="I95" s="1332" t="str">
        <f>IF(A95="","",VLOOKUP(A95,ADSL!$C$67:$K$76,4,FALSE))</f>
        <v/>
      </c>
      <c r="J95" s="1333"/>
      <c r="K95" s="1334"/>
      <c r="L95" s="162" t="str">
        <f>IF(A95="","",VLOOKUP(A95,ADSL!$C$67:$K$76,5,FALSE))</f>
        <v/>
      </c>
      <c r="M95" s="233" t="str">
        <f>IF(A95="","",VLOOKUP(A95,ADSL!$C$32:$L$41,2,FALSE))</f>
        <v/>
      </c>
      <c r="N95" s="351" t="str">
        <f>IF(A95="","",VLOOKUP(A95,ADSL!$C$32:$L$41,4,FALSE))</f>
        <v/>
      </c>
      <c r="O95" s="232" t="str">
        <f>IF(A95="","",VLOOKUP(A95,ADSL!$C$45:$H$54,2,FALSE))</f>
        <v/>
      </c>
      <c r="P95" s="200" t="str">
        <f>IF(A95="","",VLOOKUP(A95,ADSL!$C$45:$H$54,3,FALSE))</f>
        <v/>
      </c>
      <c r="Q95" s="232" t="str">
        <f>IF(A95="","",VLOOKUP(A95,ADSL!$C$45:$H$54,4,FALSE))</f>
        <v/>
      </c>
      <c r="R95" s="232" t="str">
        <f>IF(A95="","",VLOOKUP(A95,ADSL!$C$45:$H$54,5,FALSE))</f>
        <v/>
      </c>
      <c r="S95" s="201" t="str">
        <f>IF(A95="","",VLOOKUP(A95,ADSL!$C$45:$H$54,6,FALSE))</f>
        <v/>
      </c>
      <c r="T95" s="1332" t="str">
        <f>IF(A95="","",VLOOKUP(A95,ADSL!$C$67:$K$76,7,FALSE))</f>
        <v/>
      </c>
      <c r="U95" s="1333"/>
      <c r="V95" s="1333"/>
      <c r="W95" s="1334"/>
      <c r="Z95" s="202"/>
    </row>
    <row r="96" spans="1:26" s="198" customFormat="1" ht="47.25" customHeight="1" x14ac:dyDescent="0.25">
      <c r="A96" s="386" t="str">
        <f>ADSL!AL66</f>
        <v/>
      </c>
      <c r="B96" s="132" t="str">
        <f>IF(A96="","",VLOOKUP(A96,ADSL!$C$67:$K$76,6,FALSE))</f>
        <v/>
      </c>
      <c r="C96" s="236" t="str">
        <f>IF(A96="","",VLOOKUP(A96,ADSL!$C$67:$K$76,1,FALSE))</f>
        <v/>
      </c>
      <c r="D96" s="1332" t="str">
        <f>IF(A96="","",VLOOKUP(A96,ADSL!$C$18:$L$28,2,FALSE))</f>
        <v/>
      </c>
      <c r="E96" s="1334"/>
      <c r="F96" s="291" t="str">
        <f>IF(A96="","",VLOOKUP(A96,ADSL!$C$32:$L$41,3,FALSE))</f>
        <v/>
      </c>
      <c r="G96" s="236" t="str">
        <f>IF(A96="","",VLOOKUP(A96,ADSL!$C$67:$K$76,2,FALSE))</f>
        <v/>
      </c>
      <c r="H96" s="236" t="str">
        <f>IF(A96="","",VLOOKUP(A96,ADSL!$C$67:$K$76,3,FALSE))</f>
        <v/>
      </c>
      <c r="I96" s="1332" t="str">
        <f>IF(A96="","",VLOOKUP(A96,ADSL!$C$67:$K$76,4,FALSE))</f>
        <v/>
      </c>
      <c r="J96" s="1333"/>
      <c r="K96" s="1334"/>
      <c r="L96" s="162" t="str">
        <f>IF(A96="","",VLOOKUP(A96,ADSL!$C$67:$K$76,5,FALSE))</f>
        <v/>
      </c>
      <c r="M96" s="233" t="str">
        <f>IF(A96="","",VLOOKUP(A96,ADSL!$C$32:$L$41,2,FALSE))</f>
        <v/>
      </c>
      <c r="N96" s="351" t="str">
        <f>IF(A96="","",VLOOKUP(A96,ADSL!$C$32:$L$41,4,FALSE))</f>
        <v/>
      </c>
      <c r="O96" s="232" t="str">
        <f>IF(A96="","",VLOOKUP(A96,ADSL!$C$45:$H$54,2,FALSE))</f>
        <v/>
      </c>
      <c r="P96" s="200" t="str">
        <f>IF(A96="","",VLOOKUP(A96,ADSL!$C$45:$H$54,3,FALSE))</f>
        <v/>
      </c>
      <c r="Q96" s="232" t="str">
        <f>IF(A96="","",VLOOKUP(A96,ADSL!$C$45:$H$54,4,FALSE))</f>
        <v/>
      </c>
      <c r="R96" s="232" t="str">
        <f>IF(A96="","",VLOOKUP(A96,ADSL!$C$45:$H$54,5,FALSE))</f>
        <v/>
      </c>
      <c r="S96" s="201" t="str">
        <f>IF(A96="","",VLOOKUP(A96,ADSL!$C$45:$H$54,6,FALSE))</f>
        <v/>
      </c>
      <c r="T96" s="1332" t="str">
        <f>IF(A96="","",VLOOKUP(A96,ADSL!$C$67:$K$76,7,FALSE))</f>
        <v/>
      </c>
      <c r="U96" s="1333"/>
      <c r="V96" s="1333"/>
      <c r="W96" s="1334"/>
      <c r="Z96" s="202"/>
    </row>
    <row r="97" spans="1:26" s="198" customFormat="1" ht="47.25" customHeight="1" x14ac:dyDescent="0.25">
      <c r="A97" s="386" t="str">
        <f>ADSL!AL67</f>
        <v/>
      </c>
      <c r="B97" s="132" t="str">
        <f>IF(A97="","",VLOOKUP(A97,ADSL!$C$67:$K$76,6,FALSE))</f>
        <v/>
      </c>
      <c r="C97" s="236" t="str">
        <f>IF(A97="","",VLOOKUP(A97,ADSL!$C$67:$K$76,1,FALSE))</f>
        <v/>
      </c>
      <c r="D97" s="1332" t="str">
        <f>IF(A97="","",VLOOKUP(A97,ADSL!$C$18:$L$28,2,FALSE))</f>
        <v/>
      </c>
      <c r="E97" s="1334"/>
      <c r="F97" s="291" t="str">
        <f>IF(A97="","",VLOOKUP(A97,ADSL!$C$32:$L$41,3,FALSE))</f>
        <v/>
      </c>
      <c r="G97" s="236" t="str">
        <f>IF(A97="","",VLOOKUP(A97,ADSL!$C$67:$K$76,2,FALSE))</f>
        <v/>
      </c>
      <c r="H97" s="236" t="str">
        <f>IF(A97="","",VLOOKUP(A97,ADSL!$C$67:$K$76,3,FALSE))</f>
        <v/>
      </c>
      <c r="I97" s="1332" t="str">
        <f>IF(A97="","",VLOOKUP(A97,ADSL!$C$67:$K$76,4,FALSE))</f>
        <v/>
      </c>
      <c r="J97" s="1333"/>
      <c r="K97" s="1334"/>
      <c r="L97" s="162" t="str">
        <f>IF(A97="","",VLOOKUP(A97,ADSL!$C$67:$K$76,5,FALSE))</f>
        <v/>
      </c>
      <c r="M97" s="233" t="str">
        <f>IF(A97="","",VLOOKUP(A97,ADSL!$C$32:$L$41,2,FALSE))</f>
        <v/>
      </c>
      <c r="N97" s="351" t="str">
        <f>IF(A97="","",VLOOKUP(A97,ADSL!$C$32:$L$41,4,FALSE))</f>
        <v/>
      </c>
      <c r="O97" s="232" t="str">
        <f>IF(A97="","",VLOOKUP(A97,ADSL!$C$45:$H$54,2,FALSE))</f>
        <v/>
      </c>
      <c r="P97" s="200" t="str">
        <f>IF(A97="","",VLOOKUP(A97,ADSL!$C$45:$H$54,3,FALSE))</f>
        <v/>
      </c>
      <c r="Q97" s="232" t="str">
        <f>IF(A97="","",VLOOKUP(A97,ADSL!$C$45:$H$54,4,FALSE))</f>
        <v/>
      </c>
      <c r="R97" s="232" t="str">
        <f>IF(A97="","",VLOOKUP(A97,ADSL!$C$45:$H$54,5,FALSE))</f>
        <v/>
      </c>
      <c r="S97" s="201" t="str">
        <f>IF(A97="","",VLOOKUP(A97,ADSL!$C$45:$H$54,6,FALSE))</f>
        <v/>
      </c>
      <c r="T97" s="1332" t="str">
        <f>IF(A97="","",VLOOKUP(A97,ADSL!$C$67:$K$76,7,FALSE))</f>
        <v/>
      </c>
      <c r="U97" s="1333"/>
      <c r="V97" s="1333"/>
      <c r="W97" s="1334"/>
      <c r="Z97" s="202"/>
    </row>
    <row r="98" spans="1:26" s="198" customFormat="1" ht="47.25" customHeight="1" x14ac:dyDescent="0.25">
      <c r="A98" s="386" t="str">
        <f>ADSL!AL68</f>
        <v/>
      </c>
      <c r="B98" s="132" t="str">
        <f>IF(A98="","",VLOOKUP(A98,ADSL!$C$67:$K$76,6,FALSE))</f>
        <v/>
      </c>
      <c r="C98" s="236" t="str">
        <f>IF(A98="","",VLOOKUP(A98,ADSL!$C$67:$K$76,1,FALSE))</f>
        <v/>
      </c>
      <c r="D98" s="1332" t="str">
        <f>IF(A98="","",VLOOKUP(A98,ADSL!$C$18:$L$28,2,FALSE))</f>
        <v/>
      </c>
      <c r="E98" s="1334"/>
      <c r="F98" s="291" t="str">
        <f>IF(A98="","",VLOOKUP(A98,ADSL!$C$32:$L$41,3,FALSE))</f>
        <v/>
      </c>
      <c r="G98" s="236" t="str">
        <f>IF(A98="","",VLOOKUP(A98,ADSL!$C$67:$K$76,2,FALSE))</f>
        <v/>
      </c>
      <c r="H98" s="236" t="str">
        <f>IF(A98="","",VLOOKUP(A98,ADSL!$C$67:$K$76,3,FALSE))</f>
        <v/>
      </c>
      <c r="I98" s="1332" t="str">
        <f>IF(A98="","",VLOOKUP(A98,ADSL!$C$67:$K$76,4,FALSE))</f>
        <v/>
      </c>
      <c r="J98" s="1333"/>
      <c r="K98" s="1334"/>
      <c r="L98" s="162" t="str">
        <f>IF(A98="","",VLOOKUP(A98,ADSL!$C$67:$K$76,5,FALSE))</f>
        <v/>
      </c>
      <c r="M98" s="233" t="str">
        <f>IF(A98="","",VLOOKUP(A98,ADSL!$C$32:$L$41,2,FALSE))</f>
        <v/>
      </c>
      <c r="N98" s="351" t="str">
        <f>IF(A98="","",VLOOKUP(A98,ADSL!$C$32:$L$41,4,FALSE))</f>
        <v/>
      </c>
      <c r="O98" s="232" t="str">
        <f>IF(A98="","",VLOOKUP(A98,ADSL!$C$45:$H$54,2,FALSE))</f>
        <v/>
      </c>
      <c r="P98" s="200" t="str">
        <f>IF(A98="","",VLOOKUP(A98,ADSL!$C$45:$H$54,3,FALSE))</f>
        <v/>
      </c>
      <c r="Q98" s="232" t="str">
        <f>IF(A98="","",VLOOKUP(A98,ADSL!$C$45:$H$54,4,FALSE))</f>
        <v/>
      </c>
      <c r="R98" s="232" t="str">
        <f>IF(A98="","",VLOOKUP(A98,ADSL!$C$45:$H$54,5,FALSE))</f>
        <v/>
      </c>
      <c r="S98" s="201" t="str">
        <f>IF(A98="","",VLOOKUP(A98,ADSL!$C$45:$H$54,6,FALSE))</f>
        <v/>
      </c>
      <c r="T98" s="1332" t="str">
        <f>IF(A98="","",VLOOKUP(A98,ADSL!$C$67:$K$76,7,FALSE))</f>
        <v/>
      </c>
      <c r="U98" s="1333"/>
      <c r="V98" s="1333"/>
      <c r="W98" s="1334"/>
      <c r="Z98" s="202"/>
    </row>
    <row r="99" spans="1:26" s="198" customFormat="1" ht="47.25" customHeight="1" x14ac:dyDescent="0.25">
      <c r="A99" s="386" t="str">
        <f>ADSL!AL69</f>
        <v/>
      </c>
      <c r="B99" s="132" t="str">
        <f>IF(A99="","",VLOOKUP(A99,ADSL!$C$67:$K$76,6,FALSE))</f>
        <v/>
      </c>
      <c r="C99" s="236" t="str">
        <f>IF(A99="","",VLOOKUP(A99,ADSL!$C$67:$K$76,1,FALSE))</f>
        <v/>
      </c>
      <c r="D99" s="1332" t="str">
        <f>IF(A99="","",VLOOKUP(A99,ADSL!$C$18:$L$28,2,FALSE))</f>
        <v/>
      </c>
      <c r="E99" s="1334"/>
      <c r="F99" s="291" t="str">
        <f>IF(A99="","",VLOOKUP(A99,ADSL!$C$32:$L$41,3,FALSE))</f>
        <v/>
      </c>
      <c r="G99" s="236" t="str">
        <f>IF(A99="","",VLOOKUP(A99,ADSL!$C$67:$K$76,2,FALSE))</f>
        <v/>
      </c>
      <c r="H99" s="236" t="str">
        <f>IF(A99="","",VLOOKUP(A99,ADSL!$C$67:$K$76,3,FALSE))</f>
        <v/>
      </c>
      <c r="I99" s="1332" t="str">
        <f>IF(A99="","",VLOOKUP(A99,ADSL!$C$67:$K$76,4,FALSE))</f>
        <v/>
      </c>
      <c r="J99" s="1333"/>
      <c r="K99" s="1334"/>
      <c r="L99" s="162" t="str">
        <f>IF(A99="","",VLOOKUP(A99,ADSL!$C$67:$K$76,5,FALSE))</f>
        <v/>
      </c>
      <c r="M99" s="233" t="str">
        <f>IF(A99="","",VLOOKUP(A99,ADSL!$C$32:$L$41,2,FALSE))</f>
        <v/>
      </c>
      <c r="N99" s="351" t="str">
        <f>IF(A99="","",VLOOKUP(A99,ADSL!$C$32:$L$41,4,FALSE))</f>
        <v/>
      </c>
      <c r="O99" s="232" t="str">
        <f>IF(A99="","",VLOOKUP(A99,ADSL!$C$45:$H$54,2,FALSE))</f>
        <v/>
      </c>
      <c r="P99" s="200" t="str">
        <f>IF(A99="","",VLOOKUP(A99,ADSL!$C$45:$H$54,3,FALSE))</f>
        <v/>
      </c>
      <c r="Q99" s="232" t="str">
        <f>IF(A99="","",VLOOKUP(A99,ADSL!$C$45:$H$54,4,FALSE))</f>
        <v/>
      </c>
      <c r="R99" s="232" t="str">
        <f>IF(A99="","",VLOOKUP(A99,ADSL!$C$45:$H$54,5,FALSE))</f>
        <v/>
      </c>
      <c r="S99" s="201" t="str">
        <f>IF(A99="","",VLOOKUP(A99,ADSL!$C$45:$H$54,6,FALSE))</f>
        <v/>
      </c>
      <c r="T99" s="1332" t="str">
        <f>IF(A99="","",VLOOKUP(A99,ADSL!$C$67:$K$76,7,FALSE))</f>
        <v/>
      </c>
      <c r="U99" s="1333"/>
      <c r="V99" s="1333"/>
      <c r="W99" s="1334"/>
      <c r="Z99" s="202"/>
    </row>
    <row r="100" spans="1:26" s="198" customFormat="1" ht="47.25" customHeight="1" x14ac:dyDescent="0.25">
      <c r="A100" s="386" t="str">
        <f>ADSL!AL70</f>
        <v/>
      </c>
      <c r="B100" s="132" t="str">
        <f>IF(A100="","",VLOOKUP(A100,ADSL!$C$67:$K$76,6,FALSE))</f>
        <v/>
      </c>
      <c r="C100" s="236" t="str">
        <f>IF(A100="","",VLOOKUP(A100,ADSL!$C$67:$K$76,1,FALSE))</f>
        <v/>
      </c>
      <c r="D100" s="1332" t="str">
        <f>IF(A100="","",VLOOKUP(A100,ADSL!$C$18:$L$28,2,FALSE))</f>
        <v/>
      </c>
      <c r="E100" s="1334"/>
      <c r="F100" s="291" t="str">
        <f>IF(A100="","",VLOOKUP(A100,ADSL!$C$32:$L$41,3,FALSE))</f>
        <v/>
      </c>
      <c r="G100" s="236" t="str">
        <f>IF(A100="","",VLOOKUP(A100,ADSL!$C$67:$K$76,2,FALSE))</f>
        <v/>
      </c>
      <c r="H100" s="236" t="str">
        <f>IF(A100="","",VLOOKUP(A100,ADSL!$C$67:$K$76,3,FALSE))</f>
        <v/>
      </c>
      <c r="I100" s="1332" t="str">
        <f>IF(A100="","",VLOOKUP(A100,ADSL!$C$67:$K$76,4,FALSE))</f>
        <v/>
      </c>
      <c r="J100" s="1333"/>
      <c r="K100" s="1334"/>
      <c r="L100" s="162" t="str">
        <f>IF(A100="","",VLOOKUP(A100,ADSL!$C$67:$K$76,5,FALSE))</f>
        <v/>
      </c>
      <c r="M100" s="233" t="str">
        <f>IF(A100="","",VLOOKUP(A100,ADSL!$C$32:$L$41,2,FALSE))</f>
        <v/>
      </c>
      <c r="N100" s="351" t="str">
        <f>IF(A100="","",VLOOKUP(A100,ADSL!$C$32:$L$41,4,FALSE))</f>
        <v/>
      </c>
      <c r="O100" s="232" t="str">
        <f>IF(A100="","",VLOOKUP(A100,ADSL!$C$45:$H$54,2,FALSE))</f>
        <v/>
      </c>
      <c r="P100" s="200" t="str">
        <f>IF(A100="","",VLOOKUP(A100,ADSL!$C$45:$H$54,3,FALSE))</f>
        <v/>
      </c>
      <c r="Q100" s="232" t="str">
        <f>IF(A100="","",VLOOKUP(A100,ADSL!$C$45:$H$54,4,FALSE))</f>
        <v/>
      </c>
      <c r="R100" s="232" t="str">
        <f>IF(A100="","",VLOOKUP(A100,ADSL!$C$45:$H$54,5,FALSE))</f>
        <v/>
      </c>
      <c r="S100" s="201" t="str">
        <f>IF(A100="","",VLOOKUP(A100,ADSL!$C$45:$H$54,6,FALSE))</f>
        <v/>
      </c>
      <c r="T100" s="1332" t="str">
        <f>IF(A100="","",VLOOKUP(A100,ADSL!$C$67:$K$76,7,FALSE))</f>
        <v/>
      </c>
      <c r="U100" s="1333"/>
      <c r="V100" s="1333"/>
      <c r="W100" s="1334"/>
      <c r="Z100" s="202"/>
    </row>
    <row r="101" spans="1:26" s="198" customFormat="1" ht="47.25" customHeight="1" x14ac:dyDescent="0.25">
      <c r="A101" s="386" t="str">
        <f>ADSL!AL71</f>
        <v/>
      </c>
      <c r="B101" s="132" t="str">
        <f>IF(A101="","",VLOOKUP(A101,ADSL!$C$67:$K$76,6,FALSE))</f>
        <v/>
      </c>
      <c r="C101" s="236" t="str">
        <f>IF(A101="","",VLOOKUP(A101,ADSL!$C$67:$K$76,1,FALSE))</f>
        <v/>
      </c>
      <c r="D101" s="1332" t="str">
        <f>IF(A101="","",VLOOKUP(A101,ADSL!$C$18:$L$28,2,FALSE))</f>
        <v/>
      </c>
      <c r="E101" s="1334"/>
      <c r="F101" s="291" t="str">
        <f>IF(A101="","",VLOOKUP(A101,ADSL!$C$32:$L$41,3,FALSE))</f>
        <v/>
      </c>
      <c r="G101" s="236" t="str">
        <f>IF(A101="","",VLOOKUP(A101,ADSL!$C$67:$K$76,2,FALSE))</f>
        <v/>
      </c>
      <c r="H101" s="236" t="str">
        <f>IF(A101="","",VLOOKUP(A101,ADSL!$C$67:$K$76,3,FALSE))</f>
        <v/>
      </c>
      <c r="I101" s="1332" t="str">
        <f>IF(A101="","",VLOOKUP(A101,ADSL!$C$67:$K$76,4,FALSE))</f>
        <v/>
      </c>
      <c r="J101" s="1333"/>
      <c r="K101" s="1334"/>
      <c r="L101" s="162" t="str">
        <f>IF(A101="","",VLOOKUP(A101,ADSL!$C$67:$K$76,5,FALSE))</f>
        <v/>
      </c>
      <c r="M101" s="233" t="str">
        <f>IF(A101="","",VLOOKUP(A101,ADSL!$C$32:$L$41,2,FALSE))</f>
        <v/>
      </c>
      <c r="N101" s="351" t="str">
        <f>IF(A101="","",VLOOKUP(A101,ADSL!$C$32:$L$41,4,FALSE))</f>
        <v/>
      </c>
      <c r="O101" s="232" t="str">
        <f>IF(A101="","",VLOOKUP(A101,ADSL!$C$45:$H$54,2,FALSE))</f>
        <v/>
      </c>
      <c r="P101" s="200" t="str">
        <f>IF(A101="","",VLOOKUP(A101,ADSL!$C$45:$H$54,3,FALSE))</f>
        <v/>
      </c>
      <c r="Q101" s="232" t="str">
        <f>IF(A101="","",VLOOKUP(A101,ADSL!$C$45:$H$54,4,FALSE))</f>
        <v/>
      </c>
      <c r="R101" s="232" t="str">
        <f>IF(A101="","",VLOOKUP(A101,ADSL!$C$45:$H$54,5,FALSE))</f>
        <v/>
      </c>
      <c r="S101" s="201" t="str">
        <f>IF(A101="","",VLOOKUP(A101,ADSL!$C$45:$H$54,6,FALSE))</f>
        <v/>
      </c>
      <c r="T101" s="1332" t="str">
        <f>IF(A101="","",VLOOKUP(A101,ADSL!$C$67:$K$76,7,FALSE))</f>
        <v/>
      </c>
      <c r="U101" s="1333"/>
      <c r="V101" s="1333"/>
      <c r="W101" s="1334"/>
      <c r="Z101" s="202"/>
    </row>
    <row r="102" spans="1:26" s="198" customFormat="1" ht="47.25" customHeight="1" x14ac:dyDescent="0.25">
      <c r="A102" s="386" t="str">
        <f>ADSL!AL72</f>
        <v/>
      </c>
      <c r="B102" s="132" t="str">
        <f>IF(A102="","",VLOOKUP(A102,ADSL!$C$67:$K$76,6,FALSE))</f>
        <v/>
      </c>
      <c r="C102" s="236" t="str">
        <f>IF(A102="","",VLOOKUP(A102,ADSL!$C$67:$K$76,1,FALSE))</f>
        <v/>
      </c>
      <c r="D102" s="1332" t="str">
        <f>IF(A102="","",VLOOKUP(A102,ADSL!$C$18:$L$28,2,FALSE))</f>
        <v/>
      </c>
      <c r="E102" s="1334"/>
      <c r="F102" s="291" t="str">
        <f>IF(A102="","",VLOOKUP(A102,ADSL!$C$32:$L$41,3,FALSE))</f>
        <v/>
      </c>
      <c r="G102" s="236" t="str">
        <f>IF(A102="","",VLOOKUP(A102,ADSL!$C$67:$K$76,2,FALSE))</f>
        <v/>
      </c>
      <c r="H102" s="236" t="str">
        <f>IF(A102="","",VLOOKUP(A102,ADSL!$C$67:$K$76,3,FALSE))</f>
        <v/>
      </c>
      <c r="I102" s="1332" t="str">
        <f>IF(A102="","",VLOOKUP(A102,ADSL!$C$67:$K$76,4,FALSE))</f>
        <v/>
      </c>
      <c r="J102" s="1333"/>
      <c r="K102" s="1334"/>
      <c r="L102" s="162" t="str">
        <f>IF(A102="","",VLOOKUP(A102,ADSL!$C$67:$K$76,5,FALSE))</f>
        <v/>
      </c>
      <c r="M102" s="233" t="str">
        <f>IF(A102="","",VLOOKUP(A102,ADSL!$C$32:$L$41,2,FALSE))</f>
        <v/>
      </c>
      <c r="N102" s="351" t="str">
        <f>IF(A102="","",VLOOKUP(A102,ADSL!$C$32:$L$41,4,FALSE))</f>
        <v/>
      </c>
      <c r="O102" s="232" t="str">
        <f>IF(A102="","",VLOOKUP(A102,ADSL!$C$45:$H$54,2,FALSE))</f>
        <v/>
      </c>
      <c r="P102" s="200" t="str">
        <f>IF(A102="","",VLOOKUP(A102,ADSL!$C$45:$H$54,3,FALSE))</f>
        <v/>
      </c>
      <c r="Q102" s="232" t="str">
        <f>IF(A102="","",VLOOKUP(A102,ADSL!$C$45:$H$54,4,FALSE))</f>
        <v/>
      </c>
      <c r="R102" s="232" t="str">
        <f>IF(A102="","",VLOOKUP(A102,ADSL!$C$45:$H$54,5,FALSE))</f>
        <v/>
      </c>
      <c r="S102" s="201" t="str">
        <f>IF(A102="","",VLOOKUP(A102,ADSL!$C$45:$H$54,6,FALSE))</f>
        <v/>
      </c>
      <c r="T102" s="1332" t="str">
        <f>IF(A102="","",VLOOKUP(A102,ADSL!$C$67:$K$76,7,FALSE))</f>
        <v/>
      </c>
      <c r="U102" s="1333"/>
      <c r="V102" s="1333"/>
      <c r="W102" s="1334"/>
      <c r="Z102" s="202"/>
    </row>
    <row r="103" spans="1:26" s="198" customFormat="1" ht="47.25" customHeight="1" x14ac:dyDescent="0.25">
      <c r="A103" s="386" t="str">
        <f>ADSL!AL73</f>
        <v/>
      </c>
      <c r="B103" s="132" t="str">
        <f>IF(A103="","",VLOOKUP(A103,ADSL!$C$67:$K$76,6,FALSE))</f>
        <v/>
      </c>
      <c r="C103" s="236" t="str">
        <f>IF(A103="","",VLOOKUP(A103,ADSL!$C$67:$K$76,1,FALSE))</f>
        <v/>
      </c>
      <c r="D103" s="1332" t="str">
        <f>IF(A103="","",VLOOKUP(A103,ADSL!$C$18:$L$28,2,FALSE))</f>
        <v/>
      </c>
      <c r="E103" s="1334"/>
      <c r="F103" s="291" t="str">
        <f>IF(A103="","",VLOOKUP(A103,ADSL!$C$32:$L$41,3,FALSE))</f>
        <v/>
      </c>
      <c r="G103" s="236" t="str">
        <f>IF(A103="","",VLOOKUP(A103,ADSL!$C$67:$K$76,2,FALSE))</f>
        <v/>
      </c>
      <c r="H103" s="236" t="str">
        <f>IF(A103="","",VLOOKUP(A103,ADSL!$C$67:$K$76,3,FALSE))</f>
        <v/>
      </c>
      <c r="I103" s="1332" t="str">
        <f>IF(A103="","",VLOOKUP(A103,ADSL!$C$67:$K$76,4,FALSE))</f>
        <v/>
      </c>
      <c r="J103" s="1333"/>
      <c r="K103" s="1334"/>
      <c r="L103" s="162" t="str">
        <f>IF(A103="","",VLOOKUP(A103,ADSL!$C$67:$K$76,5,FALSE))</f>
        <v/>
      </c>
      <c r="M103" s="233" t="str">
        <f>IF(A103="","",VLOOKUP(A103,ADSL!$C$32:$L$41,2,FALSE))</f>
        <v/>
      </c>
      <c r="N103" s="351" t="str">
        <f>IF(A103="","",VLOOKUP(A103,ADSL!$C$32:$L$41,4,FALSE))</f>
        <v/>
      </c>
      <c r="O103" s="232" t="str">
        <f>IF(A103="","",VLOOKUP(A103,ADSL!$C$45:$H$54,2,FALSE))</f>
        <v/>
      </c>
      <c r="P103" s="200" t="str">
        <f>IF(A103="","",VLOOKUP(A103,ADSL!$C$45:$H$54,3,FALSE))</f>
        <v/>
      </c>
      <c r="Q103" s="232" t="str">
        <f>IF(A103="","",VLOOKUP(A103,ADSL!$C$45:$H$54,4,FALSE))</f>
        <v/>
      </c>
      <c r="R103" s="232" t="str">
        <f>IF(A103="","",VLOOKUP(A103,ADSL!$C$45:$H$54,5,FALSE))</f>
        <v/>
      </c>
      <c r="S103" s="201" t="str">
        <f>IF(A103="","",VLOOKUP(A103,ADSL!$C$45:$H$54,6,FALSE))</f>
        <v/>
      </c>
      <c r="T103" s="1332" t="str">
        <f>IF(A103="","",VLOOKUP(A103,ADSL!$C$67:$K$76,7,FALSE))</f>
        <v/>
      </c>
      <c r="U103" s="1333"/>
      <c r="V103" s="1333"/>
      <c r="W103" s="1334"/>
      <c r="Z103" s="202"/>
    </row>
    <row r="104" spans="1:26" ht="4.5" customHeight="1" x14ac:dyDescent="0.35">
      <c r="C104" s="146"/>
      <c r="D104" s="146"/>
      <c r="E104" s="146"/>
      <c r="F104" s="146"/>
      <c r="G104" s="170"/>
      <c r="H104" s="170"/>
      <c r="I104" s="170"/>
      <c r="J104" s="170"/>
      <c r="K104" s="170"/>
      <c r="L104" s="170"/>
      <c r="M104" s="170"/>
      <c r="O104" s="203"/>
      <c r="P104" s="204"/>
      <c r="R104" s="203"/>
      <c r="S104" s="203"/>
    </row>
    <row r="105" spans="1:26" ht="16.5" customHeight="1" x14ac:dyDescent="0.35">
      <c r="C105" s="146"/>
      <c r="D105" s="146"/>
      <c r="E105" s="146"/>
      <c r="F105" s="146"/>
      <c r="G105" s="170"/>
      <c r="H105" s="170"/>
      <c r="I105" s="170"/>
      <c r="J105" s="170"/>
      <c r="K105" s="170"/>
      <c r="L105" s="170"/>
      <c r="M105" s="170"/>
      <c r="O105" s="205">
        <f>SUM(O94:O103)</f>
        <v>0</v>
      </c>
      <c r="P105" s="205">
        <f>SUM(P94:P103)</f>
        <v>0</v>
      </c>
      <c r="Q105" s="205">
        <f>SUM(Q94:Q103)</f>
        <v>0</v>
      </c>
      <c r="R105" s="205">
        <f>SUM(R94:R103)</f>
        <v>0</v>
      </c>
      <c r="S105" s="205">
        <f>SUM(S94:S103)</f>
        <v>0</v>
      </c>
    </row>
    <row r="106" spans="1:26" ht="5.25" customHeight="1" x14ac:dyDescent="0.35">
      <c r="C106" s="146"/>
      <c r="D106" s="146"/>
      <c r="E106" s="146"/>
      <c r="F106" s="146"/>
      <c r="I106" s="170"/>
      <c r="J106" s="170"/>
      <c r="K106" s="170"/>
      <c r="L106" s="170"/>
      <c r="M106" s="170"/>
      <c r="N106" s="170"/>
      <c r="O106" s="152"/>
      <c r="P106" s="152"/>
      <c r="Q106" s="206"/>
      <c r="R106" s="206"/>
      <c r="S106" s="206"/>
    </row>
    <row r="107" spans="1:26" ht="17.25" x14ac:dyDescent="0.35">
      <c r="C107" s="146"/>
      <c r="D107" s="146"/>
      <c r="E107" s="146"/>
      <c r="F107" s="146"/>
      <c r="I107" s="146"/>
      <c r="J107" s="146"/>
      <c r="K107" s="146"/>
      <c r="L107" s="146"/>
      <c r="N107" s="146"/>
      <c r="O107" s="152"/>
      <c r="P107" s="152"/>
      <c r="Q107" s="207" t="s">
        <v>37</v>
      </c>
      <c r="R107" s="208">
        <f>SUM(O105:Q105)</f>
        <v>0</v>
      </c>
      <c r="S107" s="209"/>
    </row>
    <row r="108" spans="1:26" ht="17.25" x14ac:dyDescent="0.35">
      <c r="C108" s="146"/>
      <c r="D108" s="146"/>
      <c r="E108" s="146"/>
      <c r="F108" s="146"/>
      <c r="I108" s="146"/>
      <c r="J108" s="146"/>
      <c r="K108" s="146"/>
      <c r="L108" s="146"/>
      <c r="N108" s="146"/>
      <c r="O108" s="152"/>
      <c r="P108" s="152"/>
      <c r="Q108" s="207" t="s">
        <v>11</v>
      </c>
      <c r="R108" s="210">
        <f>SUM(R105:S105)</f>
        <v>0</v>
      </c>
      <c r="S108" s="209"/>
    </row>
    <row r="109" spans="1:26" x14ac:dyDescent="0.25">
      <c r="L109" s="211"/>
    </row>
    <row r="110" spans="1:26" x14ac:dyDescent="0.25">
      <c r="L110" s="212"/>
    </row>
    <row r="111" spans="1:26" x14ac:dyDescent="0.25">
      <c r="L111" s="212"/>
    </row>
    <row r="112" spans="1:26" x14ac:dyDescent="0.25">
      <c r="L112" s="212"/>
    </row>
    <row r="113" spans="2:16" x14ac:dyDescent="0.25">
      <c r="L113" s="212"/>
    </row>
    <row r="114" spans="2:16" x14ac:dyDescent="0.25">
      <c r="L114" s="212"/>
    </row>
    <row r="115" spans="2:16" x14ac:dyDescent="0.25">
      <c r="L115" s="212"/>
    </row>
    <row r="116" spans="2:16" ht="15" customHeight="1" x14ac:dyDescent="0.25">
      <c r="B116" s="1328" t="s">
        <v>107</v>
      </c>
      <c r="C116" s="1328"/>
      <c r="D116" s="1328"/>
      <c r="E116" s="1328"/>
      <c r="F116" s="1328"/>
      <c r="G116" s="1328"/>
      <c r="H116" s="1328"/>
      <c r="I116" s="1328"/>
      <c r="J116" s="1328"/>
      <c r="K116" s="1328"/>
      <c r="L116" s="1328"/>
      <c r="M116" s="213"/>
      <c r="N116" s="213"/>
      <c r="P116" s="213"/>
    </row>
    <row r="117" spans="2:16" x14ac:dyDescent="0.25">
      <c r="B117" s="1328"/>
      <c r="C117" s="1328"/>
      <c r="D117" s="1328"/>
      <c r="E117" s="1328"/>
      <c r="F117" s="1328"/>
      <c r="G117" s="1328"/>
      <c r="H117" s="1328"/>
      <c r="I117" s="1328"/>
      <c r="J117" s="1328"/>
      <c r="K117" s="1328"/>
      <c r="L117" s="1328"/>
      <c r="M117" s="213"/>
      <c r="N117" s="213"/>
      <c r="P117" s="213"/>
    </row>
    <row r="118" spans="2:16" x14ac:dyDescent="0.25">
      <c r="B118" s="213"/>
      <c r="C118" s="213"/>
      <c r="D118" s="213"/>
      <c r="E118" s="213"/>
      <c r="F118" s="213"/>
      <c r="G118" s="213"/>
      <c r="H118" s="213"/>
      <c r="I118" s="213"/>
      <c r="J118" s="213"/>
      <c r="K118" s="213"/>
      <c r="L118" s="213"/>
      <c r="M118" s="213"/>
      <c r="N118" s="213"/>
      <c r="P118" s="213"/>
    </row>
    <row r="119" spans="2:16" x14ac:dyDescent="0.25">
      <c r="B119" s="213"/>
      <c r="C119" s="213"/>
      <c r="D119" s="213"/>
      <c r="E119" s="213"/>
      <c r="F119" s="213"/>
      <c r="G119" s="213"/>
      <c r="H119" s="213"/>
      <c r="I119" s="213"/>
      <c r="J119" s="213"/>
      <c r="K119" s="213"/>
      <c r="L119" s="213"/>
      <c r="M119" s="213"/>
      <c r="N119" s="213"/>
      <c r="P119" s="213"/>
    </row>
    <row r="120" spans="2:16" ht="16.5" x14ac:dyDescent="0.3">
      <c r="B120" s="203" t="s">
        <v>39</v>
      </c>
      <c r="C120" s="146"/>
      <c r="D120" s="146"/>
      <c r="E120" s="146"/>
      <c r="F120" s="146"/>
      <c r="G120" s="146"/>
      <c r="H120" s="146"/>
      <c r="I120" s="146"/>
      <c r="J120" s="146"/>
      <c r="K120" s="146"/>
      <c r="L120" s="146"/>
      <c r="M120" s="146"/>
      <c r="N120" s="146"/>
      <c r="P120" s="146"/>
    </row>
    <row r="121" spans="2:16" ht="16.5" x14ac:dyDescent="0.3">
      <c r="B121" s="214" t="s">
        <v>177</v>
      </c>
      <c r="C121" s="146"/>
      <c r="D121" s="146"/>
      <c r="E121" s="146"/>
      <c r="F121" s="146"/>
      <c r="G121" s="146"/>
      <c r="H121" s="146"/>
      <c r="I121" s="146"/>
      <c r="J121" s="146"/>
      <c r="K121" s="146"/>
      <c r="L121" s="146"/>
      <c r="M121" s="146"/>
      <c r="N121" s="146"/>
      <c r="P121" s="146"/>
    </row>
    <row r="122" spans="2:16" ht="16.5" x14ac:dyDescent="0.3">
      <c r="B122" s="146"/>
      <c r="C122" s="146"/>
      <c r="D122" s="146"/>
      <c r="E122" s="146"/>
      <c r="F122" s="146"/>
      <c r="G122" s="146"/>
      <c r="H122" s="146"/>
      <c r="I122" s="146"/>
      <c r="J122" s="146"/>
      <c r="K122" s="146"/>
      <c r="L122" s="146"/>
      <c r="M122" s="146"/>
      <c r="N122" s="146"/>
      <c r="O122" s="146"/>
      <c r="P122" s="146"/>
    </row>
    <row r="123" spans="2:16" ht="16.5" x14ac:dyDescent="0.3">
      <c r="B123" s="146"/>
      <c r="C123" s="146"/>
      <c r="D123" s="146"/>
      <c r="E123" s="146"/>
      <c r="F123" s="146"/>
      <c r="G123" s="146"/>
      <c r="H123" s="146"/>
      <c r="I123" s="146"/>
      <c r="J123" s="146"/>
      <c r="K123" s="146"/>
      <c r="L123" s="146"/>
      <c r="M123" s="146"/>
      <c r="N123" s="146"/>
      <c r="O123" s="146"/>
      <c r="P123" s="146"/>
    </row>
    <row r="124" spans="2:16" ht="16.5" x14ac:dyDescent="0.3">
      <c r="B124" s="146"/>
      <c r="C124" s="146"/>
      <c r="D124" s="146"/>
      <c r="E124" s="146"/>
      <c r="F124" s="146"/>
      <c r="G124" s="146"/>
      <c r="H124" s="146"/>
      <c r="I124" s="146"/>
      <c r="J124" s="146"/>
      <c r="K124" s="146"/>
      <c r="L124" s="146"/>
      <c r="M124" s="146"/>
      <c r="N124" s="146"/>
      <c r="O124" s="146"/>
      <c r="P124" s="146"/>
    </row>
    <row r="125" spans="2:16" ht="16.5" x14ac:dyDescent="0.3">
      <c r="B125" s="146"/>
      <c r="C125" s="146"/>
      <c r="D125" s="146"/>
      <c r="E125" s="146"/>
      <c r="F125" s="146"/>
      <c r="G125" s="146"/>
      <c r="H125" s="146"/>
      <c r="I125" s="146"/>
      <c r="J125" s="146"/>
      <c r="K125" s="146"/>
      <c r="L125" s="146"/>
      <c r="M125" s="146"/>
      <c r="N125" s="146"/>
      <c r="O125" s="146"/>
      <c r="P125" s="146"/>
    </row>
    <row r="156" spans="3:4" hidden="1" x14ac:dyDescent="0.25"/>
    <row r="157" spans="3:4" hidden="1" x14ac:dyDescent="0.25">
      <c r="C157" s="134" t="str">
        <f>Analogue!E11</f>
        <v xml:space="preserve"> </v>
      </c>
      <c r="D157" s="134">
        <f>IF(C157=0,1,2)</f>
        <v>2</v>
      </c>
    </row>
    <row r="158" spans="3:4" hidden="1" x14ac:dyDescent="0.25">
      <c r="C158" s="134">
        <f>ISDN2!D13</f>
        <v>0</v>
      </c>
      <c r="D158" s="134">
        <f t="shared" ref="D158:D160" si="4">IF(C158="",1,2)</f>
        <v>2</v>
      </c>
    </row>
    <row r="159" spans="3:4" hidden="1" x14ac:dyDescent="0.25">
      <c r="C159" s="134">
        <f>ISDN30!D13</f>
        <v>0</v>
      </c>
      <c r="D159" s="134">
        <f t="shared" si="4"/>
        <v>2</v>
      </c>
    </row>
    <row r="160" spans="3:4" hidden="1" x14ac:dyDescent="0.25">
      <c r="C160" s="215">
        <f>ADSL!E12</f>
        <v>0</v>
      </c>
      <c r="D160" s="134">
        <f t="shared" si="4"/>
        <v>2</v>
      </c>
    </row>
    <row r="161" spans="4:4" hidden="1" x14ac:dyDescent="0.25"/>
    <row r="162" spans="4:4" hidden="1" x14ac:dyDescent="0.25">
      <c r="D162" s="134" t="str">
        <f>IF(AND(C157=0,C158=0,C159=0,C160=0),"",IF(AND(C157=0,C158=0,C159=0),C160,IF(AND(C157=0,C158=0),C159,IF(C157=0,C158,C157))))</f>
        <v xml:space="preserve"> </v>
      </c>
    </row>
  </sheetData>
  <sheetProtection deleteRows="0"/>
  <mergeCells count="407">
    <mergeCell ref="T94:W94"/>
    <mergeCell ref="T93:W93"/>
    <mergeCell ref="B92:N92"/>
    <mergeCell ref="B56:J56"/>
    <mergeCell ref="B30:J30"/>
    <mergeCell ref="B14:J14"/>
    <mergeCell ref="T103:W103"/>
    <mergeCell ref="T102:W102"/>
    <mergeCell ref="T101:W101"/>
    <mergeCell ref="T100:W100"/>
    <mergeCell ref="T99:W99"/>
    <mergeCell ref="T98:W98"/>
    <mergeCell ref="T97:W97"/>
    <mergeCell ref="T96:W96"/>
    <mergeCell ref="T95:W95"/>
    <mergeCell ref="D103:E103"/>
    <mergeCell ref="D102:E102"/>
    <mergeCell ref="D101:E101"/>
    <mergeCell ref="D100:E100"/>
    <mergeCell ref="D99:E99"/>
    <mergeCell ref="D98:E98"/>
    <mergeCell ref="D97:E97"/>
    <mergeCell ref="D96:E96"/>
    <mergeCell ref="D95:E95"/>
    <mergeCell ref="D94:E94"/>
    <mergeCell ref="D93:E93"/>
    <mergeCell ref="I103:K103"/>
    <mergeCell ref="I102:K102"/>
    <mergeCell ref="I101:K101"/>
    <mergeCell ref="I100:K100"/>
    <mergeCell ref="I99:K99"/>
    <mergeCell ref="I98:K98"/>
    <mergeCell ref="I97:K97"/>
    <mergeCell ref="I96:K96"/>
    <mergeCell ref="I95:K95"/>
    <mergeCell ref="I94:K94"/>
    <mergeCell ref="I93:K93"/>
    <mergeCell ref="C87:E87"/>
    <mergeCell ref="C86:E86"/>
    <mergeCell ref="C85:E85"/>
    <mergeCell ref="C84:E84"/>
    <mergeCell ref="C83:E83"/>
    <mergeCell ref="C82:E82"/>
    <mergeCell ref="C81:E81"/>
    <mergeCell ref="C80:E80"/>
    <mergeCell ref="C79:E79"/>
    <mergeCell ref="C59:E59"/>
    <mergeCell ref="C60:E60"/>
    <mergeCell ref="C66:E66"/>
    <mergeCell ref="C65:E65"/>
    <mergeCell ref="C64:E64"/>
    <mergeCell ref="C63:E63"/>
    <mergeCell ref="C62:E62"/>
    <mergeCell ref="C61:E61"/>
    <mergeCell ref="C76:E76"/>
    <mergeCell ref="C75:E75"/>
    <mergeCell ref="C74:E74"/>
    <mergeCell ref="C73:E73"/>
    <mergeCell ref="C72:E72"/>
    <mergeCell ref="C71:E71"/>
    <mergeCell ref="C70:E70"/>
    <mergeCell ref="C69:E69"/>
    <mergeCell ref="D40:E41"/>
    <mergeCell ref="D38:E39"/>
    <mergeCell ref="D31:E31"/>
    <mergeCell ref="I50:I51"/>
    <mergeCell ref="I48:I49"/>
    <mergeCell ref="I46:I47"/>
    <mergeCell ref="I44:I45"/>
    <mergeCell ref="I42:I43"/>
    <mergeCell ref="I40:I41"/>
    <mergeCell ref="F38:F39"/>
    <mergeCell ref="F36:F37"/>
    <mergeCell ref="F34:F35"/>
    <mergeCell ref="F32:F33"/>
    <mergeCell ref="H38:H39"/>
    <mergeCell ref="H36:H37"/>
    <mergeCell ref="H34:H35"/>
    <mergeCell ref="H32:H33"/>
    <mergeCell ref="I38:I39"/>
    <mergeCell ref="I36:I37"/>
    <mergeCell ref="I34:I35"/>
    <mergeCell ref="I32:I33"/>
    <mergeCell ref="Q2:R2"/>
    <mergeCell ref="R50:R51"/>
    <mergeCell ref="R48:R49"/>
    <mergeCell ref="R46:R47"/>
    <mergeCell ref="R44:R45"/>
    <mergeCell ref="R42:R43"/>
    <mergeCell ref="R40:R41"/>
    <mergeCell ref="K14:S14"/>
    <mergeCell ref="R18:S18"/>
    <mergeCell ref="R17:S17"/>
    <mergeCell ref="R16:S16"/>
    <mergeCell ref="R15:S15"/>
    <mergeCell ref="R24:S24"/>
    <mergeCell ref="R23:S23"/>
    <mergeCell ref="R22:S22"/>
    <mergeCell ref="R21:S21"/>
    <mergeCell ref="R20:S20"/>
    <mergeCell ref="R19:S19"/>
    <mergeCell ref="R25:S25"/>
    <mergeCell ref="O44:P45"/>
    <mergeCell ref="O42:P43"/>
    <mergeCell ref="O40:P41"/>
    <mergeCell ref="O38:P39"/>
    <mergeCell ref="Q38:Q39"/>
    <mergeCell ref="C40:C41"/>
    <mergeCell ref="H40:H41"/>
    <mergeCell ref="K40:K41"/>
    <mergeCell ref="F40:F41"/>
    <mergeCell ref="L40:L41"/>
    <mergeCell ref="T30:U30"/>
    <mergeCell ref="J50:J51"/>
    <mergeCell ref="J48:J49"/>
    <mergeCell ref="J46:J47"/>
    <mergeCell ref="J44:J45"/>
    <mergeCell ref="J42:J43"/>
    <mergeCell ref="J40:J41"/>
    <mergeCell ref="N50:N51"/>
    <mergeCell ref="N48:N49"/>
    <mergeCell ref="N46:N47"/>
    <mergeCell ref="N44:N45"/>
    <mergeCell ref="N42:N43"/>
    <mergeCell ref="N40:N41"/>
    <mergeCell ref="L44:L45"/>
    <mergeCell ref="D50:E51"/>
    <mergeCell ref="D48:E49"/>
    <mergeCell ref="D46:E47"/>
    <mergeCell ref="C46:C47"/>
    <mergeCell ref="H46:H47"/>
    <mergeCell ref="C44:C45"/>
    <mergeCell ref="H44:H45"/>
    <mergeCell ref="K44:K45"/>
    <mergeCell ref="F44:F45"/>
    <mergeCell ref="C42:C43"/>
    <mergeCell ref="H42:H43"/>
    <mergeCell ref="K42:K43"/>
    <mergeCell ref="L42:L43"/>
    <mergeCell ref="F42:F43"/>
    <mergeCell ref="D44:E45"/>
    <mergeCell ref="D42:E43"/>
    <mergeCell ref="C50:C51"/>
    <mergeCell ref="H50:H51"/>
    <mergeCell ref="K50:K51"/>
    <mergeCell ref="L50:L51"/>
    <mergeCell ref="C48:C49"/>
    <mergeCell ref="H48:H49"/>
    <mergeCell ref="K48:K49"/>
    <mergeCell ref="L48:L49"/>
    <mergeCell ref="F48:F49"/>
    <mergeCell ref="U50:U51"/>
    <mergeCell ref="U48:U49"/>
    <mergeCell ref="U46:U47"/>
    <mergeCell ref="U44:U45"/>
    <mergeCell ref="U42:U43"/>
    <mergeCell ref="T40:T41"/>
    <mergeCell ref="S50:S51"/>
    <mergeCell ref="S48:S49"/>
    <mergeCell ref="S46:S47"/>
    <mergeCell ref="S44:S45"/>
    <mergeCell ref="S42:S43"/>
    <mergeCell ref="S40:S41"/>
    <mergeCell ref="C57:E57"/>
    <mergeCell ref="C78:E78"/>
    <mergeCell ref="C77:E77"/>
    <mergeCell ref="Q79:R79"/>
    <mergeCell ref="O50:P51"/>
    <mergeCell ref="O48:P49"/>
    <mergeCell ref="O46:P47"/>
    <mergeCell ref="O65:P65"/>
    <mergeCell ref="Q71:R71"/>
    <mergeCell ref="Q72:R72"/>
    <mergeCell ref="O75:P75"/>
    <mergeCell ref="O76:P76"/>
    <mergeCell ref="O77:P77"/>
    <mergeCell ref="O78:P78"/>
    <mergeCell ref="O79:P79"/>
    <mergeCell ref="Q50:Q51"/>
    <mergeCell ref="Q57:R57"/>
    <mergeCell ref="Q58:R58"/>
    <mergeCell ref="Q67:R67"/>
    <mergeCell ref="Q68:R68"/>
    <mergeCell ref="Q69:R69"/>
    <mergeCell ref="Q64:R64"/>
    <mergeCell ref="Q65:R65"/>
    <mergeCell ref="Q66:R66"/>
    <mergeCell ref="Q83:R83"/>
    <mergeCell ref="Q84:R84"/>
    <mergeCell ref="Q80:R80"/>
    <mergeCell ref="Q81:R81"/>
    <mergeCell ref="Q76:R76"/>
    <mergeCell ref="Q77:R77"/>
    <mergeCell ref="Q78:R78"/>
    <mergeCell ref="C58:E58"/>
    <mergeCell ref="Q60:R60"/>
    <mergeCell ref="O64:P64"/>
    <mergeCell ref="C68:E68"/>
    <mergeCell ref="C67:E67"/>
    <mergeCell ref="O80:P80"/>
    <mergeCell ref="O81:P81"/>
    <mergeCell ref="Q73:R73"/>
    <mergeCell ref="Q74:R74"/>
    <mergeCell ref="Q75:R75"/>
    <mergeCell ref="Q70:R70"/>
    <mergeCell ref="O63:P63"/>
    <mergeCell ref="Q59:R59"/>
    <mergeCell ref="Q82:R82"/>
    <mergeCell ref="Q61:R61"/>
    <mergeCell ref="Q62:R62"/>
    <mergeCell ref="Q63:R63"/>
    <mergeCell ref="M42:M43"/>
    <mergeCell ref="M40:M41"/>
    <mergeCell ref="P16:Q16"/>
    <mergeCell ref="N18:O18"/>
    <mergeCell ref="N17:O17"/>
    <mergeCell ref="N16:O16"/>
    <mergeCell ref="F46:F47"/>
    <mergeCell ref="P23:Q23"/>
    <mergeCell ref="Q48:Q49"/>
    <mergeCell ref="Q46:Q47"/>
    <mergeCell ref="N24:O24"/>
    <mergeCell ref="P19:Q19"/>
    <mergeCell ref="P20:Q20"/>
    <mergeCell ref="P21:Q21"/>
    <mergeCell ref="P22:Q22"/>
    <mergeCell ref="P24:Q24"/>
    <mergeCell ref="N19:O19"/>
    <mergeCell ref="N20:O20"/>
    <mergeCell ref="Q32:Q33"/>
    <mergeCell ref="Q44:Q45"/>
    <mergeCell ref="Q42:Q43"/>
    <mergeCell ref="Q40:Q41"/>
    <mergeCell ref="K46:K47"/>
    <mergeCell ref="L46:L47"/>
    <mergeCell ref="Q85:R85"/>
    <mergeCell ref="Q86:R86"/>
    <mergeCell ref="Q87:R87"/>
    <mergeCell ref="N15:O15"/>
    <mergeCell ref="K15:L15"/>
    <mergeCell ref="P15:Q15"/>
    <mergeCell ref="P18:Q18"/>
    <mergeCell ref="P17:Q17"/>
    <mergeCell ref="K25:L25"/>
    <mergeCell ref="K24:L24"/>
    <mergeCell ref="P25:Q25"/>
    <mergeCell ref="N25:O25"/>
    <mergeCell ref="K17:L17"/>
    <mergeCell ref="K16:L16"/>
    <mergeCell ref="K23:L23"/>
    <mergeCell ref="K22:L22"/>
    <mergeCell ref="K21:L21"/>
    <mergeCell ref="K20:L20"/>
    <mergeCell ref="K19:L19"/>
    <mergeCell ref="K18:L18"/>
    <mergeCell ref="K30:S30"/>
    <mergeCell ref="N21:O21"/>
    <mergeCell ref="N22:O22"/>
    <mergeCell ref="N23:O23"/>
    <mergeCell ref="V24:Y24"/>
    <mergeCell ref="V25:Y25"/>
    <mergeCell ref="O82:P82"/>
    <mergeCell ref="O83:P83"/>
    <mergeCell ref="O84:P84"/>
    <mergeCell ref="O85:P85"/>
    <mergeCell ref="O86:P86"/>
    <mergeCell ref="O87:P87"/>
    <mergeCell ref="O66:P66"/>
    <mergeCell ref="O67:P67"/>
    <mergeCell ref="O68:P68"/>
    <mergeCell ref="O69:P69"/>
    <mergeCell ref="O70:P70"/>
    <mergeCell ref="O71:P71"/>
    <mergeCell ref="O72:P72"/>
    <mergeCell ref="O73:P73"/>
    <mergeCell ref="O74:P74"/>
    <mergeCell ref="O31:P31"/>
    <mergeCell ref="O59:P59"/>
    <mergeCell ref="O58:P58"/>
    <mergeCell ref="O57:P57"/>
    <mergeCell ref="O60:P60"/>
    <mergeCell ref="O61:P61"/>
    <mergeCell ref="O62:P62"/>
    <mergeCell ref="V16:Y16"/>
    <mergeCell ref="V15:Y15"/>
    <mergeCell ref="V17:Y17"/>
    <mergeCell ref="V18:Y18"/>
    <mergeCell ref="V19:Y19"/>
    <mergeCell ref="V20:Y20"/>
    <mergeCell ref="V21:Y21"/>
    <mergeCell ref="V22:Y22"/>
    <mergeCell ref="V23:Y23"/>
    <mergeCell ref="B40:B41"/>
    <mergeCell ref="B42:B43"/>
    <mergeCell ref="B44:B45"/>
    <mergeCell ref="B46:B47"/>
    <mergeCell ref="B48:B49"/>
    <mergeCell ref="B50:B51"/>
    <mergeCell ref="V38:Y39"/>
    <mergeCell ref="V50:Y51"/>
    <mergeCell ref="V48:Y49"/>
    <mergeCell ref="V46:Y47"/>
    <mergeCell ref="V44:Y45"/>
    <mergeCell ref="V42:Y43"/>
    <mergeCell ref="V40:Y41"/>
    <mergeCell ref="U40:U41"/>
    <mergeCell ref="T50:T51"/>
    <mergeCell ref="T48:T49"/>
    <mergeCell ref="T46:T47"/>
    <mergeCell ref="T44:T45"/>
    <mergeCell ref="T42:T43"/>
    <mergeCell ref="F50:F51"/>
    <mergeCell ref="M50:M51"/>
    <mergeCell ref="M48:M49"/>
    <mergeCell ref="M46:M47"/>
    <mergeCell ref="M44:M45"/>
    <mergeCell ref="B116:L117"/>
    <mergeCell ref="V87:Y87"/>
    <mergeCell ref="V58:Y58"/>
    <mergeCell ref="V59:Y59"/>
    <mergeCell ref="V60:Y60"/>
    <mergeCell ref="V61:Y61"/>
    <mergeCell ref="V62:Y62"/>
    <mergeCell ref="V63:Y63"/>
    <mergeCell ref="V64:Y64"/>
    <mergeCell ref="V65:Y65"/>
    <mergeCell ref="V66:Y66"/>
    <mergeCell ref="V67:Y67"/>
    <mergeCell ref="V68:Y68"/>
    <mergeCell ref="V69:Y69"/>
    <mergeCell ref="V70:Y70"/>
    <mergeCell ref="V71:Y71"/>
    <mergeCell ref="V72:Y72"/>
    <mergeCell ref="V73:Y73"/>
    <mergeCell ref="V74:Y74"/>
    <mergeCell ref="V75:Y75"/>
    <mergeCell ref="V76:Y76"/>
    <mergeCell ref="V77:Y77"/>
    <mergeCell ref="V82:Y82"/>
    <mergeCell ref="V83:Y83"/>
    <mergeCell ref="AM57:AO57"/>
    <mergeCell ref="AM58:AO58"/>
    <mergeCell ref="V31:Y31"/>
    <mergeCell ref="V57:Y57"/>
    <mergeCell ref="K56:S56"/>
    <mergeCell ref="V78:Y78"/>
    <mergeCell ref="V79:Y79"/>
    <mergeCell ref="V80:Y80"/>
    <mergeCell ref="V81:Y81"/>
    <mergeCell ref="L34:L35"/>
    <mergeCell ref="L32:L33"/>
    <mergeCell ref="M38:M39"/>
    <mergeCell ref="M36:M37"/>
    <mergeCell ref="M34:M35"/>
    <mergeCell ref="M32:M33"/>
    <mergeCell ref="N38:N39"/>
    <mergeCell ref="N36:N37"/>
    <mergeCell ref="N34:N35"/>
    <mergeCell ref="N32:N33"/>
    <mergeCell ref="O36:P37"/>
    <mergeCell ref="O34:P35"/>
    <mergeCell ref="O32:P33"/>
    <mergeCell ref="Q36:Q37"/>
    <mergeCell ref="Q34:Q35"/>
    <mergeCell ref="V84:Y84"/>
    <mergeCell ref="V85:Y85"/>
    <mergeCell ref="V86:Y86"/>
    <mergeCell ref="B38:B39"/>
    <mergeCell ref="B36:B37"/>
    <mergeCell ref="B34:B35"/>
    <mergeCell ref="B32:B33"/>
    <mergeCell ref="C38:C39"/>
    <mergeCell ref="C36:C37"/>
    <mergeCell ref="C34:C35"/>
    <mergeCell ref="C32:C33"/>
    <mergeCell ref="D36:E37"/>
    <mergeCell ref="D34:E35"/>
    <mergeCell ref="D32:E33"/>
    <mergeCell ref="J38:J39"/>
    <mergeCell ref="J36:J37"/>
    <mergeCell ref="J34:J35"/>
    <mergeCell ref="J32:J33"/>
    <mergeCell ref="K38:K39"/>
    <mergeCell ref="K36:K37"/>
    <mergeCell ref="K34:K35"/>
    <mergeCell ref="K32:K33"/>
    <mergeCell ref="L38:L39"/>
    <mergeCell ref="L36:L37"/>
    <mergeCell ref="U38:U39"/>
    <mergeCell ref="U36:U37"/>
    <mergeCell ref="U34:U35"/>
    <mergeCell ref="U32:U33"/>
    <mergeCell ref="V36:Y37"/>
    <mergeCell ref="V34:Y35"/>
    <mergeCell ref="V32:Y33"/>
    <mergeCell ref="R38:R39"/>
    <mergeCell ref="R36:R37"/>
    <mergeCell ref="R34:R35"/>
    <mergeCell ref="R32:R33"/>
    <mergeCell ref="S38:S39"/>
    <mergeCell ref="S36:S37"/>
    <mergeCell ref="S34:S35"/>
    <mergeCell ref="S32:S33"/>
    <mergeCell ref="T38:T39"/>
    <mergeCell ref="T36:T37"/>
    <mergeCell ref="T34:T35"/>
    <mergeCell ref="T32:T33"/>
  </mergeCells>
  <dataValidations count="1">
    <dataValidation operator="greaterThan" allowBlank="1" showInputMessage="1" showErrorMessage="1" sqref="C94:D103 T94:T103 G94:I103 G51 G49 G47 G45 G43 G41 G39 G37 G35 G32:G33 F48:G48 F46:G46 F44:G44 F42:G42 F40:G40 F38:G38 F36:G36 F34:G34 C44:D44 F32 C32:D32 F50:G50 C36:D36 C40:D40 C48:D48 C46:D46 C34:D34 C42:D42 C38:D38 C50:D50 V16:V25 B16:E25" xr:uid="{00000000-0002-0000-0500-000000000000}"/>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6" tint="0.59999389629810485"/>
  </sheetPr>
  <dimension ref="A2:V151"/>
  <sheetViews>
    <sheetView zoomScale="53" zoomScaleNormal="53" workbookViewId="0">
      <selection activeCell="C7" sqref="C7"/>
    </sheetView>
  </sheetViews>
  <sheetFormatPr defaultColWidth="9.140625" defaultRowHeight="15" x14ac:dyDescent="0.25"/>
  <cols>
    <col min="1" max="1" width="2.5703125" style="385" customWidth="1"/>
    <col min="2" max="2" width="10.85546875" style="134" customWidth="1"/>
    <col min="3" max="3" width="21.5703125" style="134" customWidth="1"/>
    <col min="4" max="4" width="21.7109375" style="134" customWidth="1"/>
    <col min="5" max="5" width="43.85546875" style="134" customWidth="1"/>
    <col min="6" max="6" width="9.140625" style="134" customWidth="1"/>
    <col min="7" max="7" width="9.140625" style="137"/>
    <col min="8" max="12" width="9.140625" style="134"/>
    <col min="13" max="17" width="0" style="134" hidden="1" customWidth="1"/>
    <col min="18" max="16384" width="9.140625" style="134"/>
  </cols>
  <sheetData>
    <row r="2" spans="1:6" s="137" customFormat="1" ht="42" x14ac:dyDescent="0.25">
      <c r="A2" s="383"/>
      <c r="B2" s="134"/>
      <c r="C2" s="135" t="s">
        <v>1</v>
      </c>
      <c r="D2" s="134"/>
      <c r="E2" s="133"/>
      <c r="F2" s="134"/>
    </row>
    <row r="3" spans="1:6" s="137" customFormat="1" x14ac:dyDescent="0.25">
      <c r="A3" s="383"/>
      <c r="B3" s="134"/>
      <c r="C3" s="138" t="s">
        <v>251</v>
      </c>
      <c r="D3" s="134"/>
      <c r="E3" s="133"/>
      <c r="F3" s="134"/>
    </row>
    <row r="4" spans="1:6" s="137" customFormat="1" x14ac:dyDescent="0.25">
      <c r="A4" s="383"/>
      <c r="B4" s="134"/>
      <c r="C4" s="133"/>
      <c r="D4" s="133"/>
      <c r="E4" s="133"/>
      <c r="F4" s="134"/>
    </row>
    <row r="5" spans="1:6" s="137" customFormat="1" x14ac:dyDescent="0.25">
      <c r="A5" s="383"/>
      <c r="B5" s="134"/>
      <c r="C5" s="133"/>
      <c r="D5" s="133"/>
      <c r="E5" s="133"/>
      <c r="F5" s="134"/>
    </row>
    <row r="6" spans="1:6" s="137" customFormat="1" x14ac:dyDescent="0.25">
      <c r="A6" s="383"/>
      <c r="B6" s="134"/>
      <c r="C6" s="133"/>
      <c r="D6" s="133"/>
      <c r="E6" s="133"/>
      <c r="F6" s="134"/>
    </row>
    <row r="7" spans="1:6" s="137" customFormat="1" ht="16.5" x14ac:dyDescent="0.3">
      <c r="A7" s="383"/>
      <c r="B7" s="356" t="str">
        <f>CONCATENATE("Dear"," ",D151,",")</f>
        <v>Dear  ,</v>
      </c>
      <c r="C7" s="134"/>
      <c r="D7" s="356"/>
      <c r="E7" s="356"/>
      <c r="F7" s="134"/>
    </row>
    <row r="8" spans="1:6" s="137" customFormat="1" ht="16.5" x14ac:dyDescent="0.3">
      <c r="A8" s="383"/>
      <c r="B8" s="356"/>
      <c r="C8" s="134"/>
      <c r="D8" s="356"/>
      <c r="E8" s="356"/>
      <c r="F8" s="134"/>
    </row>
    <row r="9" spans="1:6" s="137" customFormat="1" ht="16.5" x14ac:dyDescent="0.3">
      <c r="A9" s="383"/>
      <c r="B9" s="356"/>
      <c r="C9" s="134"/>
      <c r="D9" s="356"/>
      <c r="E9" s="356"/>
      <c r="F9" s="134"/>
    </row>
    <row r="10" spans="1:6" s="137" customFormat="1" ht="16.5" x14ac:dyDescent="0.3">
      <c r="A10" s="383"/>
      <c r="B10" s="301" t="s">
        <v>179</v>
      </c>
      <c r="C10" s="134"/>
      <c r="D10" s="301"/>
      <c r="E10" s="301"/>
      <c r="F10" s="134"/>
    </row>
    <row r="11" spans="1:6" s="137" customFormat="1" ht="16.5" x14ac:dyDescent="0.3">
      <c r="A11" s="383"/>
      <c r="B11" s="357" t="s">
        <v>131</v>
      </c>
      <c r="C11" s="134"/>
      <c r="D11" s="356"/>
      <c r="E11" s="356"/>
      <c r="F11" s="134"/>
    </row>
    <row r="12" spans="1:6" s="137" customFormat="1" ht="15.75" customHeight="1" x14ac:dyDescent="0.25">
      <c r="A12" s="383"/>
      <c r="B12" s="134"/>
      <c r="C12" s="358"/>
      <c r="D12" s="358"/>
      <c r="E12" s="358"/>
      <c r="F12" s="134"/>
    </row>
    <row r="13" spans="1:6" s="137" customFormat="1" ht="15.75" customHeight="1" x14ac:dyDescent="0.25">
      <c r="A13" s="383"/>
      <c r="B13" s="134"/>
      <c r="C13" s="358"/>
      <c r="D13" s="358"/>
      <c r="E13" s="358"/>
      <c r="F13" s="134"/>
    </row>
    <row r="14" spans="1:6" s="137" customFormat="1" ht="17.25" customHeight="1" x14ac:dyDescent="0.3">
      <c r="A14" s="384"/>
      <c r="B14" s="359" t="s">
        <v>169</v>
      </c>
      <c r="C14" s="360"/>
      <c r="D14" s="360"/>
      <c r="E14" s="361"/>
      <c r="F14" s="134"/>
    </row>
    <row r="15" spans="1:6" s="137" customFormat="1" ht="30" customHeight="1" x14ac:dyDescent="0.3">
      <c r="A15" s="384"/>
      <c r="B15" s="362" t="s">
        <v>100</v>
      </c>
      <c r="C15" s="362" t="s">
        <v>2</v>
      </c>
      <c r="D15" s="362" t="s">
        <v>137</v>
      </c>
      <c r="E15" s="363" t="s">
        <v>197</v>
      </c>
      <c r="F15" s="134"/>
    </row>
    <row r="16" spans="1:6" s="137" customFormat="1" ht="16.5" x14ac:dyDescent="0.3">
      <c r="A16" s="384" t="str">
        <f>Analogue!AC128</f>
        <v/>
      </c>
      <c r="B16" s="322" t="str">
        <f>IF(A16="","",VLOOKUP(A16,Analogue!$C$96:$J$105,1,FALSE))</f>
        <v/>
      </c>
      <c r="C16" s="322" t="str">
        <f>IF(A16="","",VLOOKUP(A16,Analogue!$C$19:$O$28,2,FALSE))</f>
        <v/>
      </c>
      <c r="D16" s="322" t="str">
        <f>IF(A16="","",VLOOKUP(A16,Analogue!$C$19:$O$28,4,FALSE))</f>
        <v/>
      </c>
      <c r="E16" s="364" t="str">
        <f>IF(A16="","",VLOOKUP(A16,Analogue!$C$96:$J$105,6,FALSE))</f>
        <v/>
      </c>
      <c r="F16" s="134"/>
    </row>
    <row r="17" spans="1:6" s="137" customFormat="1" ht="16.5" x14ac:dyDescent="0.3">
      <c r="A17" s="384" t="str">
        <f>Analogue!AC129</f>
        <v/>
      </c>
      <c r="B17" s="322" t="str">
        <f>IF(A17="","",VLOOKUP(A17,Analogue!$C$96:$J$105,1,FALSE))</f>
        <v/>
      </c>
      <c r="C17" s="322" t="str">
        <f>IF(A17="","",VLOOKUP(A17,Analogue!$C$19:$O$28,2,FALSE))</f>
        <v/>
      </c>
      <c r="D17" s="322" t="str">
        <f>IF(A17="","",VLOOKUP(A17,Analogue!$C$19:$O$28,4,FALSE))</f>
        <v/>
      </c>
      <c r="E17" s="364" t="str">
        <f>IF(A17="","",VLOOKUP(A17,Analogue!$C$96:$J$105,6,FALSE))</f>
        <v/>
      </c>
      <c r="F17" s="134"/>
    </row>
    <row r="18" spans="1:6" s="137" customFormat="1" ht="16.5" x14ac:dyDescent="0.3">
      <c r="A18" s="384" t="str">
        <f>Analogue!AC130</f>
        <v/>
      </c>
      <c r="B18" s="322" t="str">
        <f>IF(A18="","",VLOOKUP(A18,Analogue!$C$96:$J$105,1,FALSE))</f>
        <v/>
      </c>
      <c r="C18" s="322" t="str">
        <f>IF(A18="","",VLOOKUP(A18,Analogue!$C$19:$O$28,2,FALSE))</f>
        <v/>
      </c>
      <c r="D18" s="322" t="str">
        <f>IF(A18="","",VLOOKUP(A18,Analogue!$C$19:$O$28,4,FALSE))</f>
        <v/>
      </c>
      <c r="E18" s="364" t="str">
        <f>IF(A18="","",VLOOKUP(A18,Analogue!$C$96:$J$105,6,FALSE))</f>
        <v/>
      </c>
      <c r="F18" s="134"/>
    </row>
    <row r="19" spans="1:6" s="137" customFormat="1" ht="16.5" x14ac:dyDescent="0.3">
      <c r="A19" s="384" t="str">
        <f>Analogue!AC131</f>
        <v/>
      </c>
      <c r="B19" s="322" t="str">
        <f>IF(A19="","",VLOOKUP(A19,Analogue!$C$96:$J$105,1,FALSE))</f>
        <v/>
      </c>
      <c r="C19" s="322" t="str">
        <f>IF(A19="","",VLOOKUP(A19,Analogue!$C$19:$O$28,2,FALSE))</f>
        <v/>
      </c>
      <c r="D19" s="322" t="str">
        <f>IF(A19="","",VLOOKUP(A19,Analogue!$C$19:$O$28,4,FALSE))</f>
        <v/>
      </c>
      <c r="E19" s="364" t="str">
        <f>IF(A19="","",VLOOKUP(A19,Analogue!$C$96:$J$105,6,FALSE))</f>
        <v/>
      </c>
      <c r="F19" s="134"/>
    </row>
    <row r="20" spans="1:6" s="137" customFormat="1" ht="16.5" x14ac:dyDescent="0.3">
      <c r="A20" s="384" t="str">
        <f>Analogue!AC132</f>
        <v/>
      </c>
      <c r="B20" s="322" t="str">
        <f>IF(A20="","",VLOOKUP(A20,Analogue!$C$96:$J$105,1,FALSE))</f>
        <v/>
      </c>
      <c r="C20" s="322" t="str">
        <f>IF(A20="","",VLOOKUP(A20,Analogue!$C$19:$O$28,2,FALSE))</f>
        <v/>
      </c>
      <c r="D20" s="322" t="str">
        <f>IF(A20="","",VLOOKUP(A20,Analogue!$C$19:$O$28,4,FALSE))</f>
        <v/>
      </c>
      <c r="E20" s="364" t="str">
        <f>IF(A20="","",VLOOKUP(A20,Analogue!$C$96:$J$105,6,FALSE))</f>
        <v/>
      </c>
      <c r="F20" s="134"/>
    </row>
    <row r="21" spans="1:6" s="137" customFormat="1" ht="16.5" x14ac:dyDescent="0.3">
      <c r="A21" s="384" t="str">
        <f>Analogue!AC133</f>
        <v/>
      </c>
      <c r="B21" s="322" t="str">
        <f>IF(A21="","",VLOOKUP(A21,Analogue!$C$96:$J$105,1,FALSE))</f>
        <v/>
      </c>
      <c r="C21" s="322" t="str">
        <f>IF(A21="","",VLOOKUP(A21,Analogue!$C$19:$O$28,2,FALSE))</f>
        <v/>
      </c>
      <c r="D21" s="322" t="str">
        <f>IF(A21="","",VLOOKUP(A21,Analogue!$C$19:$O$28,4,FALSE))</f>
        <v/>
      </c>
      <c r="E21" s="364" t="str">
        <f>IF(A21="","",VLOOKUP(A21,Analogue!$C$96:$J$105,6,FALSE))</f>
        <v/>
      </c>
      <c r="F21" s="134"/>
    </row>
    <row r="22" spans="1:6" s="137" customFormat="1" ht="16.5" x14ac:dyDescent="0.3">
      <c r="A22" s="384" t="str">
        <f>Analogue!AC134</f>
        <v/>
      </c>
      <c r="B22" s="322" t="str">
        <f>IF(A22="","",VLOOKUP(A22,Analogue!$C$96:$J$105,1,FALSE))</f>
        <v/>
      </c>
      <c r="C22" s="322" t="str">
        <f>IF(A22="","",VLOOKUP(A22,Analogue!$C$19:$O$28,2,FALSE))</f>
        <v/>
      </c>
      <c r="D22" s="322" t="str">
        <f>IF(A22="","",VLOOKUP(A22,Analogue!$C$19:$O$28,4,FALSE))</f>
        <v/>
      </c>
      <c r="E22" s="364" t="str">
        <f>IF(A22="","",VLOOKUP(A22,Analogue!$C$96:$J$105,6,FALSE))</f>
        <v/>
      </c>
      <c r="F22" s="134"/>
    </row>
    <row r="23" spans="1:6" s="137" customFormat="1" ht="16.5" x14ac:dyDescent="0.3">
      <c r="A23" s="384" t="str">
        <f>Analogue!AC135</f>
        <v/>
      </c>
      <c r="B23" s="322" t="str">
        <f>IF(A23="","",VLOOKUP(A23,Analogue!$C$96:$J$105,1,FALSE))</f>
        <v/>
      </c>
      <c r="C23" s="322" t="str">
        <f>IF(A23="","",VLOOKUP(A23,Analogue!$C$19:$O$28,2,FALSE))</f>
        <v/>
      </c>
      <c r="D23" s="322" t="str">
        <f>IF(A23="","",VLOOKUP(A23,Analogue!$C$19:$O$28,4,FALSE))</f>
        <v/>
      </c>
      <c r="E23" s="364" t="str">
        <f>IF(A23="","",VLOOKUP(A23,Analogue!$C$96:$J$105,6,FALSE))</f>
        <v/>
      </c>
      <c r="F23" s="134"/>
    </row>
    <row r="24" spans="1:6" s="137" customFormat="1" ht="16.5" x14ac:dyDescent="0.3">
      <c r="A24" s="384" t="str">
        <f>Analogue!AC136</f>
        <v/>
      </c>
      <c r="B24" s="322" t="str">
        <f>IF(A24="","",VLOOKUP(A24,Analogue!$C$96:$J$105,1,FALSE))</f>
        <v/>
      </c>
      <c r="C24" s="322" t="str">
        <f>IF(A24="","",VLOOKUP(A24,Analogue!$C$19:$O$28,2,FALSE))</f>
        <v/>
      </c>
      <c r="D24" s="322" t="str">
        <f>IF(A24="","",VLOOKUP(A24,Analogue!$C$19:$O$28,4,FALSE))</f>
        <v/>
      </c>
      <c r="E24" s="364" t="str">
        <f>IF(A24="","",VLOOKUP(A24,Analogue!$C$96:$J$105,6,FALSE))</f>
        <v/>
      </c>
      <c r="F24" s="134"/>
    </row>
    <row r="25" spans="1:6" s="137" customFormat="1" ht="16.5" x14ac:dyDescent="0.3">
      <c r="A25" s="384" t="str">
        <f>Analogue!AC137</f>
        <v/>
      </c>
      <c r="B25" s="322" t="str">
        <f>IF(A25="","",VLOOKUP(A25,Analogue!$C$96:$J$105,1,FALSE))</f>
        <v/>
      </c>
      <c r="C25" s="322" t="str">
        <f>IF(A25="","",VLOOKUP(A25,Analogue!$C$19:$O$28,2,FALSE))</f>
        <v/>
      </c>
      <c r="D25" s="322" t="str">
        <f>IF(A25="","",VLOOKUP(A25,Analogue!$C$19:$O$28,4,FALSE))</f>
        <v/>
      </c>
      <c r="E25" s="364" t="str">
        <f>IF(A25="","",VLOOKUP(A25,Analogue!$C$96:$J$105,6,FALSE))</f>
        <v/>
      </c>
      <c r="F25" s="134"/>
    </row>
    <row r="26" spans="1:6" s="137" customFormat="1" ht="3.75" customHeight="1" x14ac:dyDescent="0.3">
      <c r="A26" s="384"/>
      <c r="B26" s="134"/>
      <c r="C26" s="235"/>
      <c r="D26" s="235"/>
      <c r="E26" s="235"/>
      <c r="F26" s="134"/>
    </row>
    <row r="27" spans="1:6" s="137" customFormat="1" ht="16.5" x14ac:dyDescent="0.3">
      <c r="A27" s="384"/>
      <c r="B27" s="134"/>
      <c r="C27" s="235"/>
      <c r="D27" s="235"/>
      <c r="E27" s="235"/>
      <c r="F27" s="134"/>
    </row>
    <row r="30" spans="1:6" s="137" customFormat="1" ht="16.5" customHeight="1" x14ac:dyDescent="0.25">
      <c r="A30" s="385"/>
      <c r="B30" s="365" t="s">
        <v>171</v>
      </c>
      <c r="C30" s="366"/>
      <c r="D30" s="366"/>
      <c r="E30" s="367"/>
      <c r="F30" s="134"/>
    </row>
    <row r="31" spans="1:6" s="137" customFormat="1" ht="30" customHeight="1" x14ac:dyDescent="0.25">
      <c r="A31" s="385"/>
      <c r="B31" s="362" t="s">
        <v>100</v>
      </c>
      <c r="C31" s="368" t="s">
        <v>2</v>
      </c>
      <c r="D31" s="362" t="s">
        <v>137</v>
      </c>
      <c r="E31" s="363" t="s">
        <v>197</v>
      </c>
      <c r="F31" s="134"/>
    </row>
    <row r="32" spans="1:6" s="137" customFormat="1" ht="17.25" customHeight="1" x14ac:dyDescent="0.25">
      <c r="A32" s="385" t="str">
        <f>ISDN2!AG132</f>
        <v/>
      </c>
      <c r="B32" s="369" t="str">
        <f>IF(A32="","",VLOOKUP(A32,ISDN2!$B$98:$K$117,2,FALSE))</f>
        <v/>
      </c>
      <c r="C32" s="370" t="str">
        <f>IF(A32="","",VLOOKUP(A32,ISDN2!$C$20:$Q$29,2,FALSE))</f>
        <v/>
      </c>
      <c r="D32" s="369" t="str">
        <f>IF(A32="","",VLOOKUP(A32,ISDN2!$C$20:$Q$29,4,FALSE))</f>
        <v/>
      </c>
      <c r="E32" s="371" t="str">
        <f>IF(A32="","",VLOOKUP(A32,ISDN2!$C$98:$K$117,5,FALSE))</f>
        <v/>
      </c>
      <c r="F32" s="134"/>
    </row>
    <row r="33" spans="1:22" s="137" customFormat="1" ht="17.25" customHeight="1" x14ac:dyDescent="0.25">
      <c r="A33" s="385" t="str">
        <f>ISDN2!AG133</f>
        <v/>
      </c>
      <c r="B33" s="369" t="str">
        <f>IF(A33="","",VLOOKUP(A33,ISDN2!$B$98:$K$117,2,FALSE))</f>
        <v/>
      </c>
      <c r="C33" s="370" t="str">
        <f>IF(A33="","",VLOOKUP(A33,ISDN2!$C$20:$Q$29,2,FALSE))</f>
        <v/>
      </c>
      <c r="D33" s="369" t="str">
        <f>IF(A33="","",VLOOKUP(A33,ISDN2!$C$20:$Q$29,4,FALSE))</f>
        <v/>
      </c>
      <c r="E33" s="371" t="str">
        <f>IF(A33="","",VLOOKUP(A33,ISDN2!$C$98:$K$117,5,FALSE))</f>
        <v/>
      </c>
      <c r="F33" s="134"/>
    </row>
    <row r="34" spans="1:22" s="137" customFormat="1" ht="17.25" customHeight="1" x14ac:dyDescent="0.25">
      <c r="A34" s="385" t="str">
        <f>ISDN2!AG134</f>
        <v/>
      </c>
      <c r="B34" s="369" t="str">
        <f>IF(A34="","",VLOOKUP(A34,ISDN2!$B$98:$K$117,2,FALSE))</f>
        <v/>
      </c>
      <c r="C34" s="370" t="str">
        <f>IF(A34="","",VLOOKUP(A34,ISDN2!$C$20:$Q$29,2,FALSE))</f>
        <v/>
      </c>
      <c r="D34" s="369" t="str">
        <f>IF(A34="","",VLOOKUP(A34,ISDN2!$C$20:$Q$29,4,FALSE))</f>
        <v/>
      </c>
      <c r="E34" s="371" t="str">
        <f>IF(A34="","",VLOOKUP(A34,ISDN2!$C$98:$K$117,5,FALSE))</f>
        <v/>
      </c>
      <c r="F34" s="134"/>
    </row>
    <row r="35" spans="1:22" s="137" customFormat="1" ht="17.25" customHeight="1" x14ac:dyDescent="0.25">
      <c r="A35" s="385" t="str">
        <f>ISDN2!AG135</f>
        <v/>
      </c>
      <c r="B35" s="369" t="str">
        <f>IF(A35="","",VLOOKUP(A35,ISDN2!$B$98:$K$117,2,FALSE))</f>
        <v/>
      </c>
      <c r="C35" s="370" t="str">
        <f>IF(A35="","",VLOOKUP(A35,ISDN2!$C$20:$Q$29,2,FALSE))</f>
        <v/>
      </c>
      <c r="D35" s="369" t="str">
        <f>IF(A35="","",VLOOKUP(A35,ISDN2!$C$20:$Q$29,4,FALSE))</f>
        <v/>
      </c>
      <c r="E35" s="371" t="str">
        <f>IF(A35="","",VLOOKUP(A35,ISDN2!$C$98:$K$117,5,FALSE))</f>
        <v/>
      </c>
      <c r="F35" s="134"/>
    </row>
    <row r="36" spans="1:22" s="137" customFormat="1" ht="17.25" customHeight="1" x14ac:dyDescent="0.25">
      <c r="A36" s="385" t="str">
        <f>ISDN2!AG136</f>
        <v/>
      </c>
      <c r="B36" s="369" t="str">
        <f>IF(A36="","",VLOOKUP(A36,ISDN2!$B$98:$K$117,2,FALSE))</f>
        <v/>
      </c>
      <c r="C36" s="370" t="str">
        <f>IF(A36="","",VLOOKUP(A36,ISDN2!$C$20:$Q$29,2,FALSE))</f>
        <v/>
      </c>
      <c r="D36" s="369" t="str">
        <f>IF(A36="","",VLOOKUP(A36,ISDN2!$C$20:$Q$29,4,FALSE))</f>
        <v/>
      </c>
      <c r="E36" s="371" t="str">
        <f>IF(A36="","",VLOOKUP(A36,ISDN2!$C$98:$K$117,5,FALSE))</f>
        <v/>
      </c>
      <c r="F36" s="134"/>
    </row>
    <row r="37" spans="1:22" s="137" customFormat="1" ht="17.25" customHeight="1" x14ac:dyDescent="0.25">
      <c r="A37" s="385" t="str">
        <f>ISDN2!AG137</f>
        <v/>
      </c>
      <c r="B37" s="369" t="str">
        <f>IF(A37="","",VLOOKUP(A37,ISDN2!$B$98:$K$117,2,FALSE))</f>
        <v/>
      </c>
      <c r="C37" s="370" t="str">
        <f>IF(A37="","",VLOOKUP(A37,ISDN2!$C$20:$Q$29,2,FALSE))</f>
        <v/>
      </c>
      <c r="D37" s="369" t="str">
        <f>IF(A37="","",VLOOKUP(A37,ISDN2!$C$20:$Q$29,4,FALSE))</f>
        <v/>
      </c>
      <c r="E37" s="371" t="str">
        <f>IF(A37="","",VLOOKUP(A37,ISDN2!$C$98:$K$117,5,FALSE))</f>
        <v/>
      </c>
      <c r="F37" s="134"/>
    </row>
    <row r="38" spans="1:22" s="137" customFormat="1" ht="17.25" customHeight="1" x14ac:dyDescent="0.25">
      <c r="A38" s="385" t="str">
        <f>ISDN2!AG138</f>
        <v/>
      </c>
      <c r="B38" s="369" t="str">
        <f>IF(A38="","",VLOOKUP(A38,ISDN2!$B$98:$K$117,2,FALSE))</f>
        <v/>
      </c>
      <c r="C38" s="370" t="str">
        <f>IF(A38="","",VLOOKUP(A38,ISDN2!$C$20:$Q$29,2,FALSE))</f>
        <v/>
      </c>
      <c r="D38" s="369" t="str">
        <f>IF(A38="","",VLOOKUP(A38,ISDN2!$C$20:$Q$29,4,FALSE))</f>
        <v/>
      </c>
      <c r="E38" s="371" t="str">
        <f>IF(A38="","",VLOOKUP(A38,ISDN2!$C$98:$K$117,5,FALSE))</f>
        <v/>
      </c>
      <c r="F38" s="134"/>
    </row>
    <row r="39" spans="1:22" s="137" customFormat="1" ht="17.25" customHeight="1" x14ac:dyDescent="0.25">
      <c r="A39" s="385" t="str">
        <f>ISDN2!AG139</f>
        <v/>
      </c>
      <c r="B39" s="369" t="str">
        <f>IF(A39="","",VLOOKUP(A39,ISDN2!$B$98:$K$117,2,FALSE))</f>
        <v/>
      </c>
      <c r="C39" s="370" t="str">
        <f>IF(A39="","",VLOOKUP(A39,ISDN2!$C$20:$Q$29,2,FALSE))</f>
        <v/>
      </c>
      <c r="D39" s="369" t="str">
        <f>IF(A39="","",VLOOKUP(A39,ISDN2!$C$20:$Q$29,4,FALSE))</f>
        <v/>
      </c>
      <c r="E39" s="371" t="str">
        <f>IF(A39="","",VLOOKUP(A39,ISDN2!$C$98:$K$117,5,FALSE))</f>
        <v/>
      </c>
      <c r="F39" s="134"/>
    </row>
    <row r="40" spans="1:22" s="137" customFormat="1" ht="17.25" customHeight="1" x14ac:dyDescent="0.25">
      <c r="A40" s="385" t="str">
        <f>ISDN2!AG140</f>
        <v/>
      </c>
      <c r="B40" s="369" t="str">
        <f>IF(A40="","",VLOOKUP(A40,ISDN2!$B$98:$K$117,2,FALSE))</f>
        <v/>
      </c>
      <c r="C40" s="370" t="str">
        <f>IF(A40="","",VLOOKUP(A40,ISDN2!$C$20:$Q$29,2,FALSE))</f>
        <v/>
      </c>
      <c r="D40" s="369" t="str">
        <f>IF(A40="","",VLOOKUP(A40,ISDN2!$C$20:$Q$29,4,FALSE))</f>
        <v/>
      </c>
      <c r="E40" s="371" t="str">
        <f>IF(A40="","",VLOOKUP(A40,ISDN2!$C$98:$K$117,5,FALSE))</f>
        <v/>
      </c>
      <c r="F40" s="134"/>
    </row>
    <row r="41" spans="1:22" ht="17.25" customHeight="1" x14ac:dyDescent="0.25">
      <c r="A41" s="385" t="str">
        <f>ISDN2!AG141</f>
        <v/>
      </c>
      <c r="B41" s="364" t="str">
        <f>IF(A41="","",VLOOKUP(A41,ISDN2!$B$98:$K$117,2,FALSE))</f>
        <v/>
      </c>
      <c r="C41" s="330" t="str">
        <f>IF(A41="","",VLOOKUP(A41,ISDN2!$C$20:$Q$29,2,FALSE))</f>
        <v/>
      </c>
      <c r="D41" s="364" t="str">
        <f>IF(A41="","",VLOOKUP(A41,ISDN2!$C$20:$Q$29,4,FALSE))</f>
        <v/>
      </c>
      <c r="E41" s="372" t="str">
        <f>IF(A41="","",VLOOKUP(A41,ISDN2!$C$98:$K$117,5,FALSE))</f>
        <v/>
      </c>
    </row>
    <row r="45" spans="1:22" ht="16.5" customHeight="1" x14ac:dyDescent="0.25">
      <c r="B45" s="1367" t="s">
        <v>172</v>
      </c>
      <c r="C45" s="1368"/>
      <c r="D45" s="1368"/>
      <c r="E45" s="1369"/>
    </row>
    <row r="46" spans="1:22" ht="52.5" customHeight="1" x14ac:dyDescent="0.25">
      <c r="B46" s="362" t="s">
        <v>248</v>
      </c>
      <c r="C46" s="368" t="s">
        <v>2</v>
      </c>
      <c r="D46" s="362" t="s">
        <v>137</v>
      </c>
      <c r="E46" s="363" t="s">
        <v>197</v>
      </c>
      <c r="M46" s="150" t="s">
        <v>7</v>
      </c>
      <c r="N46" s="150" t="s">
        <v>8</v>
      </c>
      <c r="O46" s="289" t="s">
        <v>155</v>
      </c>
      <c r="P46" s="176" t="s">
        <v>42</v>
      </c>
      <c r="Q46" s="292" t="s">
        <v>145</v>
      </c>
      <c r="R46" s="177"/>
      <c r="S46" s="294"/>
      <c r="T46" s="177"/>
      <c r="U46" s="177"/>
      <c r="V46" s="177"/>
    </row>
    <row r="47" spans="1:22" ht="17.25" x14ac:dyDescent="0.35">
      <c r="A47" s="385" t="str">
        <f>ISDN30!AY66</f>
        <v/>
      </c>
      <c r="B47" s="373"/>
      <c r="C47" s="260" t="str">
        <f>IF(A47="","",VLOOKUP(A47,ISDN30!B20:K20,2,FALSE))</f>
        <v/>
      </c>
      <c r="D47" s="373" t="str">
        <f>IF(A47="","",VLOOKUP(A47,ISDN30!B20:K20,4,FALSE))</f>
        <v/>
      </c>
      <c r="E47" s="374" t="str">
        <f>IF(A47="","",VLOOKUP(A47,ISDN30!$B$58:$L$58,7,FALSE))</f>
        <v/>
      </c>
      <c r="M47" s="232" t="e">
        <f>#REF!</f>
        <v>#REF!</v>
      </c>
      <c r="N47" s="232" t="e">
        <f>#REF!</f>
        <v>#REF!</v>
      </c>
      <c r="O47" s="293" t="e">
        <f>#REF!</f>
        <v>#REF!</v>
      </c>
      <c r="P47" s="184" t="e">
        <f>#REF!</f>
        <v>#REF!</v>
      </c>
      <c r="Q47" s="183" t="e">
        <f>#REF!</f>
        <v>#REF!</v>
      </c>
      <c r="R47" s="185"/>
      <c r="S47" s="182"/>
      <c r="T47" s="355"/>
      <c r="U47" s="355"/>
      <c r="V47" s="355"/>
    </row>
    <row r="48" spans="1:22" ht="16.5" x14ac:dyDescent="0.3">
      <c r="B48" s="375"/>
      <c r="C48" s="376"/>
      <c r="D48" s="377"/>
      <c r="E48" s="378"/>
    </row>
    <row r="49" spans="1:6" ht="16.5" x14ac:dyDescent="0.3">
      <c r="B49" s="375"/>
      <c r="C49" s="376"/>
      <c r="D49" s="377"/>
      <c r="E49" s="378"/>
    </row>
    <row r="50" spans="1:6" ht="16.5" x14ac:dyDescent="0.3">
      <c r="B50" s="375"/>
      <c r="C50" s="376"/>
      <c r="D50" s="377"/>
      <c r="E50" s="378"/>
    </row>
    <row r="51" spans="1:6" ht="16.5" customHeight="1" x14ac:dyDescent="0.3">
      <c r="B51" s="375"/>
      <c r="C51" s="376"/>
      <c r="D51" s="377"/>
      <c r="E51" s="378"/>
    </row>
    <row r="52" spans="1:6" ht="16.5" x14ac:dyDescent="0.3">
      <c r="B52" s="375"/>
      <c r="C52" s="376"/>
      <c r="D52" s="377"/>
      <c r="E52" s="378"/>
    </row>
    <row r="53" spans="1:6" s="137" customFormat="1" ht="16.5" x14ac:dyDescent="0.3">
      <c r="A53" s="385"/>
      <c r="B53" s="375"/>
      <c r="C53" s="376"/>
      <c r="D53" s="377"/>
      <c r="E53" s="378"/>
      <c r="F53" s="134"/>
    </row>
    <row r="54" spans="1:6" s="137" customFormat="1" ht="16.5" x14ac:dyDescent="0.3">
      <c r="A54" s="385"/>
      <c r="B54" s="375"/>
      <c r="C54" s="376"/>
      <c r="D54" s="377"/>
      <c r="E54" s="378"/>
      <c r="F54" s="134"/>
    </row>
    <row r="55" spans="1:6" s="137" customFormat="1" ht="16.5" x14ac:dyDescent="0.3">
      <c r="A55" s="385"/>
      <c r="B55" s="375"/>
      <c r="C55" s="376"/>
      <c r="D55" s="377"/>
      <c r="E55" s="378"/>
      <c r="F55" s="134"/>
    </row>
    <row r="56" spans="1:6" s="137" customFormat="1" ht="16.5" x14ac:dyDescent="0.3">
      <c r="A56" s="385"/>
      <c r="B56" s="375"/>
      <c r="C56" s="376"/>
      <c r="D56" s="377"/>
      <c r="E56" s="378"/>
      <c r="F56" s="134"/>
    </row>
    <row r="57" spans="1:6" s="137" customFormat="1" ht="16.5" x14ac:dyDescent="0.3">
      <c r="A57" s="385"/>
      <c r="B57" s="375"/>
      <c r="C57" s="376"/>
      <c r="D57" s="377"/>
      <c r="E57" s="378"/>
      <c r="F57" s="134"/>
    </row>
    <row r="58" spans="1:6" s="137" customFormat="1" ht="16.5" x14ac:dyDescent="0.3">
      <c r="A58" s="385"/>
      <c r="B58" s="375"/>
      <c r="C58" s="376"/>
      <c r="D58" s="377"/>
      <c r="E58" s="378"/>
      <c r="F58" s="134"/>
    </row>
    <row r="59" spans="1:6" s="137" customFormat="1" ht="16.5" x14ac:dyDescent="0.3">
      <c r="A59" s="385"/>
      <c r="B59" s="375"/>
      <c r="C59" s="376"/>
      <c r="D59" s="377"/>
      <c r="E59" s="378"/>
      <c r="F59" s="134"/>
    </row>
    <row r="60" spans="1:6" s="137" customFormat="1" ht="16.5" x14ac:dyDescent="0.3">
      <c r="A60" s="385"/>
      <c r="B60" s="375"/>
      <c r="C60" s="376"/>
      <c r="D60" s="377"/>
      <c r="E60" s="378"/>
      <c r="F60" s="134"/>
    </row>
    <row r="61" spans="1:6" s="137" customFormat="1" ht="16.5" x14ac:dyDescent="0.3">
      <c r="A61" s="385"/>
      <c r="B61" s="375"/>
      <c r="C61" s="376"/>
      <c r="D61" s="377"/>
      <c r="E61" s="378"/>
      <c r="F61" s="134"/>
    </row>
    <row r="62" spans="1:6" s="137" customFormat="1" ht="16.5" x14ac:dyDescent="0.3">
      <c r="A62" s="385"/>
      <c r="B62" s="375"/>
      <c r="C62" s="376"/>
      <c r="D62" s="377"/>
      <c r="E62" s="378"/>
      <c r="F62" s="134"/>
    </row>
    <row r="63" spans="1:6" s="137" customFormat="1" ht="16.5" x14ac:dyDescent="0.3">
      <c r="A63" s="385"/>
      <c r="B63" s="375"/>
      <c r="C63" s="376"/>
      <c r="D63" s="377"/>
      <c r="E63" s="378"/>
      <c r="F63" s="134"/>
    </row>
    <row r="64" spans="1:6" s="137" customFormat="1" ht="16.5" x14ac:dyDescent="0.3">
      <c r="A64" s="385"/>
      <c r="B64" s="375"/>
      <c r="C64" s="376"/>
      <c r="D64" s="377"/>
      <c r="E64" s="378"/>
      <c r="F64" s="134"/>
    </row>
    <row r="65" spans="1:6" s="137" customFormat="1" ht="16.5" x14ac:dyDescent="0.3">
      <c r="A65" s="385"/>
      <c r="B65" s="375"/>
      <c r="C65" s="376"/>
      <c r="D65" s="377"/>
      <c r="E65" s="378"/>
      <c r="F65" s="134"/>
    </row>
    <row r="66" spans="1:6" s="137" customFormat="1" ht="16.5" x14ac:dyDescent="0.3">
      <c r="A66" s="385"/>
      <c r="B66" s="375"/>
      <c r="C66" s="376"/>
      <c r="D66" s="377"/>
      <c r="E66" s="378"/>
      <c r="F66" s="134"/>
    </row>
    <row r="67" spans="1:6" s="137" customFormat="1" ht="16.5" x14ac:dyDescent="0.3">
      <c r="A67" s="385"/>
      <c r="B67" s="375"/>
      <c r="C67" s="376"/>
      <c r="D67" s="377"/>
      <c r="E67" s="378"/>
      <c r="F67" s="134"/>
    </row>
    <row r="68" spans="1:6" s="137" customFormat="1" ht="16.5" x14ac:dyDescent="0.3">
      <c r="A68" s="385"/>
      <c r="B68" s="375"/>
      <c r="C68" s="376"/>
      <c r="D68" s="377"/>
      <c r="E68" s="378"/>
      <c r="F68" s="134"/>
    </row>
    <row r="69" spans="1:6" ht="16.5" x14ac:dyDescent="0.3">
      <c r="B69" s="375"/>
      <c r="C69" s="376"/>
      <c r="D69" s="377"/>
      <c r="E69" s="378"/>
    </row>
    <row r="70" spans="1:6" ht="16.5" x14ac:dyDescent="0.3">
      <c r="B70" s="375"/>
      <c r="C70" s="376"/>
      <c r="D70" s="377"/>
      <c r="E70" s="378"/>
    </row>
    <row r="71" spans="1:6" ht="16.5" x14ac:dyDescent="0.3">
      <c r="B71" s="375"/>
      <c r="C71" s="376"/>
      <c r="D71" s="377"/>
      <c r="E71" s="378"/>
    </row>
    <row r="72" spans="1:6" ht="16.5" x14ac:dyDescent="0.3">
      <c r="B72" s="375"/>
      <c r="C72" s="376"/>
      <c r="D72" s="377"/>
      <c r="E72" s="378"/>
    </row>
    <row r="73" spans="1:6" ht="16.5" x14ac:dyDescent="0.3">
      <c r="B73" s="375"/>
      <c r="C73" s="376"/>
      <c r="D73" s="377"/>
      <c r="E73" s="378"/>
    </row>
    <row r="74" spans="1:6" ht="16.5" x14ac:dyDescent="0.3">
      <c r="B74" s="375"/>
      <c r="C74" s="376"/>
      <c r="D74" s="377"/>
      <c r="E74" s="378"/>
    </row>
    <row r="75" spans="1:6" ht="16.5" x14ac:dyDescent="0.3">
      <c r="B75" s="375"/>
      <c r="C75" s="376"/>
      <c r="D75" s="377"/>
      <c r="E75" s="378"/>
    </row>
    <row r="76" spans="1:6" ht="16.5" x14ac:dyDescent="0.3">
      <c r="B76" s="375"/>
      <c r="C76" s="376"/>
      <c r="D76" s="377"/>
      <c r="E76" s="378"/>
    </row>
    <row r="77" spans="1:6" ht="4.5" customHeight="1" x14ac:dyDescent="0.25"/>
    <row r="81" spans="1:5" ht="16.5" x14ac:dyDescent="0.25">
      <c r="B81" s="1367" t="s">
        <v>174</v>
      </c>
      <c r="C81" s="1368"/>
      <c r="D81" s="1368"/>
      <c r="E81" s="1369"/>
    </row>
    <row r="82" spans="1:5" ht="30" customHeight="1" x14ac:dyDescent="0.25">
      <c r="B82" s="362" t="s">
        <v>100</v>
      </c>
      <c r="C82" s="368" t="s">
        <v>173</v>
      </c>
      <c r="D82" s="379" t="s">
        <v>137</v>
      </c>
      <c r="E82" s="363" t="s">
        <v>197</v>
      </c>
    </row>
    <row r="83" spans="1:5" s="198" customFormat="1" ht="47.25" customHeight="1" x14ac:dyDescent="0.25">
      <c r="A83" s="386" t="str">
        <f>ADSL!AM64</f>
        <v/>
      </c>
      <c r="B83" s="322" t="str">
        <f>IF(A83="","",VLOOKUP(A83,ADSL!$C$67:$K$76,1,FALSE))</f>
        <v/>
      </c>
      <c r="C83" s="330" t="str">
        <f>IF(A83="","",VLOOKUP(A83,ADSL!$C$18:$L$28,2,FALSE))</f>
        <v/>
      </c>
      <c r="D83" s="380" t="str">
        <f>IF(A83="","",VLOOKUP(A83,ADSL!$C$19:$L$28,4,FALSE))</f>
        <v/>
      </c>
      <c r="E83" s="364" t="str">
        <f>IF(A83="","",VLOOKUP(A83,ADSL!$C$67:$K$76,7,FALSE))</f>
        <v/>
      </c>
    </row>
    <row r="84" spans="1:5" s="198" customFormat="1" ht="47.25" customHeight="1" x14ac:dyDescent="0.25">
      <c r="A84" s="386" t="str">
        <f>ADSL!AM65</f>
        <v/>
      </c>
      <c r="B84" s="322" t="str">
        <f>IF(A84="","",VLOOKUP(A84,ADSL!$C$67:$K$76,1,FALSE))</f>
        <v/>
      </c>
      <c r="C84" s="330" t="str">
        <f>IF(A84="","",VLOOKUP(A84,ADSL!$C$18:$L$28,2,FALSE))</f>
        <v/>
      </c>
      <c r="D84" s="380" t="str">
        <f>IF(A84="","",VLOOKUP(A84,ADSL!$C$19:$L$28,4,FALSE))</f>
        <v/>
      </c>
      <c r="E84" s="364" t="str">
        <f>IF(A84="","",VLOOKUP(A84,ADSL!$C$67:$K$76,7,FALSE))</f>
        <v/>
      </c>
    </row>
    <row r="85" spans="1:5" s="198" customFormat="1" ht="47.25" customHeight="1" x14ac:dyDescent="0.25">
      <c r="A85" s="386" t="str">
        <f>ADSL!AM66</f>
        <v/>
      </c>
      <c r="B85" s="322" t="str">
        <f>IF(A85="","",VLOOKUP(A85,ADSL!$C$67:$K$76,1,FALSE))</f>
        <v/>
      </c>
      <c r="C85" s="330" t="str">
        <f>IF(A85="","",VLOOKUP(A85,ADSL!$C$18:$L$28,2,FALSE))</f>
        <v/>
      </c>
      <c r="D85" s="380" t="str">
        <f>IF(A85="","",VLOOKUP(A85,ADSL!$C$19:$L$28,4,FALSE))</f>
        <v/>
      </c>
      <c r="E85" s="364" t="str">
        <f>IF(A85="","",VLOOKUP(A85,ADSL!$C$67:$K$76,7,FALSE))</f>
        <v/>
      </c>
    </row>
    <row r="86" spans="1:5" s="198" customFormat="1" ht="47.25" customHeight="1" x14ac:dyDescent="0.25">
      <c r="A86" s="386" t="str">
        <f>ADSL!AM67</f>
        <v/>
      </c>
      <c r="B86" s="322" t="str">
        <f>IF(A86="","",VLOOKUP(A86,ADSL!$C$67:$K$76,1,FALSE))</f>
        <v/>
      </c>
      <c r="C86" s="330" t="str">
        <f>IF(A86="","",VLOOKUP(A86,ADSL!$C$18:$L$28,2,FALSE))</f>
        <v/>
      </c>
      <c r="D86" s="380" t="str">
        <f>IF(A86="","",VLOOKUP(A86,ADSL!$C$19:$L$28,4,FALSE))</f>
        <v/>
      </c>
      <c r="E86" s="364" t="str">
        <f>IF(A86="","",VLOOKUP(A86,ADSL!$C$67:$K$76,7,FALSE))</f>
        <v/>
      </c>
    </row>
    <row r="87" spans="1:5" s="198" customFormat="1" ht="47.25" customHeight="1" x14ac:dyDescent="0.25">
      <c r="A87" s="386" t="str">
        <f>ADSL!AM68</f>
        <v/>
      </c>
      <c r="B87" s="322" t="str">
        <f>IF(A87="","",VLOOKUP(A87,ADSL!$C$67:$K$76,1,FALSE))</f>
        <v/>
      </c>
      <c r="C87" s="330" t="str">
        <f>IF(A87="","",VLOOKUP(A87,ADSL!$C$18:$L$28,2,FALSE))</f>
        <v/>
      </c>
      <c r="D87" s="380" t="str">
        <f>IF(A87="","",VLOOKUP(A87,ADSL!$C$19:$L$28,4,FALSE))</f>
        <v/>
      </c>
      <c r="E87" s="364" t="str">
        <f>IF(A87="","",VLOOKUP(A87,ADSL!$C$67:$K$76,7,FALSE))</f>
        <v/>
      </c>
    </row>
    <row r="88" spans="1:5" s="198" customFormat="1" ht="47.25" customHeight="1" x14ac:dyDescent="0.25">
      <c r="A88" s="386" t="str">
        <f>ADSL!AM69</f>
        <v/>
      </c>
      <c r="B88" s="322" t="str">
        <f>IF(A88="","",VLOOKUP(A88,ADSL!$C$67:$K$76,1,FALSE))</f>
        <v/>
      </c>
      <c r="C88" s="330" t="str">
        <f>IF(A88="","",VLOOKUP(A88,ADSL!$C$18:$L$28,2,FALSE))</f>
        <v/>
      </c>
      <c r="D88" s="380" t="str">
        <f>IF(A88="","",VLOOKUP(A88,ADSL!$C$19:$L$28,4,FALSE))</f>
        <v/>
      </c>
      <c r="E88" s="364" t="str">
        <f>IF(A88="","",VLOOKUP(A88,ADSL!$C$67:$K$76,7,FALSE))</f>
        <v/>
      </c>
    </row>
    <row r="89" spans="1:5" s="198" customFormat="1" ht="47.25" customHeight="1" x14ac:dyDescent="0.25">
      <c r="A89" s="386" t="str">
        <f>ADSL!AM70</f>
        <v/>
      </c>
      <c r="B89" s="322" t="str">
        <f>IF(A89="","",VLOOKUP(A89,ADSL!$C$67:$K$76,1,FALSE))</f>
        <v/>
      </c>
      <c r="C89" s="330" t="str">
        <f>IF(A89="","",VLOOKUP(A89,ADSL!$C$18:$L$28,2,FALSE))</f>
        <v/>
      </c>
      <c r="D89" s="380" t="str">
        <f>IF(A89="","",VLOOKUP(A89,ADSL!$C$19:$L$28,4,FALSE))</f>
        <v/>
      </c>
      <c r="E89" s="364" t="str">
        <f>IF(A89="","",VLOOKUP(A89,ADSL!$C$67:$K$76,7,FALSE))</f>
        <v/>
      </c>
    </row>
    <row r="90" spans="1:5" s="198" customFormat="1" ht="47.25" customHeight="1" x14ac:dyDescent="0.25">
      <c r="A90" s="386" t="str">
        <f>ADSL!AM71</f>
        <v/>
      </c>
      <c r="B90" s="322" t="str">
        <f>IF(A90="","",VLOOKUP(A90,ADSL!$C$67:$K$76,1,FALSE))</f>
        <v/>
      </c>
      <c r="C90" s="330" t="str">
        <f>IF(A90="","",VLOOKUP(A90,ADSL!$C$18:$L$28,2,FALSE))</f>
        <v/>
      </c>
      <c r="D90" s="380" t="str">
        <f>IF(A90="","",VLOOKUP(A90,ADSL!$C$19:$L$28,4,FALSE))</f>
        <v/>
      </c>
      <c r="E90" s="364" t="str">
        <f>IF(A90="","",VLOOKUP(A90,ADSL!$C$67:$K$76,7,FALSE))</f>
        <v/>
      </c>
    </row>
    <row r="91" spans="1:5" s="198" customFormat="1" ht="47.25" customHeight="1" x14ac:dyDescent="0.25">
      <c r="A91" s="386" t="str">
        <f>ADSL!AM72</f>
        <v/>
      </c>
      <c r="B91" s="322" t="str">
        <f>IF(A91="","",VLOOKUP(A91,ADSL!$C$67:$K$76,1,FALSE))</f>
        <v/>
      </c>
      <c r="C91" s="330" t="str">
        <f>IF(A91="","",VLOOKUP(A91,ADSL!$C$18:$L$28,2,FALSE))</f>
        <v/>
      </c>
      <c r="D91" s="380" t="str">
        <f>IF(A91="","",VLOOKUP(A91,ADSL!$C$19:$L$28,4,FALSE))</f>
        <v/>
      </c>
      <c r="E91" s="364" t="str">
        <f>IF(A91="","",VLOOKUP(A91,ADSL!$C$67:$K$76,7,FALSE))</f>
        <v/>
      </c>
    </row>
    <row r="92" spans="1:5" s="198" customFormat="1" ht="47.25" customHeight="1" x14ac:dyDescent="0.25">
      <c r="A92" s="386" t="str">
        <f>ADSL!AM73</f>
        <v/>
      </c>
      <c r="B92" s="322" t="str">
        <f>IF(A92="","",VLOOKUP(A92,ADSL!$C$67:$K$76,1,FALSE))</f>
        <v/>
      </c>
      <c r="C92" s="330" t="str">
        <f>IF(A92="","",VLOOKUP(A92,ADSL!$C$18:$L$28,2,FALSE))</f>
        <v/>
      </c>
      <c r="D92" s="380" t="str">
        <f>IF(A92="","",VLOOKUP(A92,ADSL!$C$19:$L$28,4,FALSE))</f>
        <v/>
      </c>
      <c r="E92" s="364" t="str">
        <f>IF(A92="","",VLOOKUP(A92,ADSL!$C$67:$K$76,7,FALSE))</f>
        <v/>
      </c>
    </row>
    <row r="93" spans="1:5" ht="4.5" customHeight="1" x14ac:dyDescent="0.3">
      <c r="C93" s="235"/>
      <c r="D93" s="235"/>
      <c r="E93" s="235"/>
    </row>
    <row r="94" spans="1:5" ht="16.5" customHeight="1" x14ac:dyDescent="0.3">
      <c r="C94" s="235"/>
      <c r="D94" s="235"/>
      <c r="E94" s="235"/>
    </row>
    <row r="95" spans="1:5" ht="5.25" customHeight="1" x14ac:dyDescent="0.3">
      <c r="C95" s="235"/>
      <c r="D95" s="235"/>
      <c r="E95" s="235"/>
    </row>
    <row r="96" spans="1:5" ht="16.5" x14ac:dyDescent="0.3">
      <c r="C96" s="235"/>
      <c r="D96" s="235"/>
      <c r="E96" s="235"/>
    </row>
    <row r="97" spans="2:5" ht="16.5" x14ac:dyDescent="0.3">
      <c r="C97" s="235"/>
      <c r="D97" s="235"/>
      <c r="E97" s="235"/>
    </row>
    <row r="105" spans="2:5" ht="15" customHeight="1" x14ac:dyDescent="0.25">
      <c r="B105" s="393" t="s">
        <v>252</v>
      </c>
      <c r="C105" s="213"/>
      <c r="D105" s="213"/>
      <c r="E105" s="213"/>
    </row>
    <row r="106" spans="2:5" x14ac:dyDescent="0.25">
      <c r="B106" s="213"/>
      <c r="C106" s="213"/>
      <c r="D106" s="213"/>
      <c r="E106" s="213"/>
    </row>
    <row r="107" spans="2:5" x14ac:dyDescent="0.25">
      <c r="B107" s="213"/>
      <c r="C107" s="213"/>
      <c r="D107" s="213"/>
      <c r="E107" s="213"/>
    </row>
    <row r="108" spans="2:5" x14ac:dyDescent="0.25">
      <c r="B108" s="213"/>
      <c r="C108" s="213"/>
      <c r="D108" s="213"/>
      <c r="E108" s="213"/>
    </row>
    <row r="109" spans="2:5" ht="16.5" x14ac:dyDescent="0.3">
      <c r="B109" s="203" t="s">
        <v>39</v>
      </c>
      <c r="C109" s="235"/>
      <c r="D109" s="235"/>
      <c r="E109" s="235"/>
    </row>
    <row r="110" spans="2:5" ht="16.5" x14ac:dyDescent="0.3">
      <c r="B110" s="214" t="s">
        <v>177</v>
      </c>
      <c r="C110" s="235"/>
      <c r="D110" s="235"/>
      <c r="E110" s="235"/>
    </row>
    <row r="111" spans="2:5" ht="16.5" x14ac:dyDescent="0.3">
      <c r="B111" s="235"/>
      <c r="C111" s="235"/>
      <c r="D111" s="235"/>
      <c r="E111" s="235"/>
    </row>
    <row r="112" spans="2:5" ht="16.5" x14ac:dyDescent="0.3">
      <c r="B112" s="235"/>
      <c r="C112" s="235"/>
      <c r="D112" s="235"/>
      <c r="E112" s="235"/>
    </row>
    <row r="113" spans="2:5" ht="16.5" x14ac:dyDescent="0.3">
      <c r="B113" s="235"/>
      <c r="C113" s="235"/>
      <c r="D113" s="235"/>
      <c r="E113" s="235"/>
    </row>
    <row r="114" spans="2:5" ht="16.5" x14ac:dyDescent="0.3">
      <c r="B114" s="235"/>
      <c r="C114" s="235"/>
      <c r="D114" s="235"/>
      <c r="E114" s="235"/>
    </row>
    <row r="145" spans="3:4" ht="15" hidden="1" customHeight="1" x14ac:dyDescent="0.25"/>
    <row r="146" spans="3:4" ht="15" hidden="1" customHeight="1" x14ac:dyDescent="0.25">
      <c r="C146" s="134" t="str">
        <f>Analogue!E11</f>
        <v xml:space="preserve"> </v>
      </c>
      <c r="D146" s="134">
        <f>IF(C146=0,1,2)</f>
        <v>2</v>
      </c>
    </row>
    <row r="147" spans="3:4" ht="15" hidden="1" customHeight="1" x14ac:dyDescent="0.25">
      <c r="C147" s="134">
        <f>ISDN2!D13</f>
        <v>0</v>
      </c>
      <c r="D147" s="134">
        <f t="shared" ref="D147:D149" si="0">IF(C147="",1,2)</f>
        <v>2</v>
      </c>
    </row>
    <row r="148" spans="3:4" ht="15" hidden="1" customHeight="1" x14ac:dyDescent="0.25">
      <c r="C148" s="134">
        <f>ISDN30!D13</f>
        <v>0</v>
      </c>
      <c r="D148" s="134">
        <f t="shared" si="0"/>
        <v>2</v>
      </c>
    </row>
    <row r="149" spans="3:4" ht="15" hidden="1" customHeight="1" x14ac:dyDescent="0.25">
      <c r="C149" s="215">
        <f>ADSL!E12</f>
        <v>0</v>
      </c>
      <c r="D149" s="134">
        <f t="shared" si="0"/>
        <v>2</v>
      </c>
    </row>
    <row r="150" spans="3:4" ht="15" hidden="1" customHeight="1" x14ac:dyDescent="0.25"/>
    <row r="151" spans="3:4" ht="15" hidden="1" customHeight="1" x14ac:dyDescent="0.25">
      <c r="D151" s="134" t="str">
        <f>IF(AND(C146=0,C147=0,C148=0,C149=0),"",IF(AND(C146=0,C147=0,C148=0),C149,IF(AND(C146=0,C147=0),C148,IF(C146=0,C147,C146))))</f>
        <v xml:space="preserve"> </v>
      </c>
    </row>
  </sheetData>
  <sheetProtection deleteRows="0"/>
  <mergeCells count="2">
    <mergeCell ref="B45:E45"/>
    <mergeCell ref="B81:E81"/>
  </mergeCells>
  <dataValidations count="1">
    <dataValidation operator="greaterThan" allowBlank="1" showInputMessage="1" showErrorMessage="1" sqref="E83:E92 B83:C92 B32:D41 B16:E25" xr:uid="{00000000-0002-0000-0600-000000000000}"/>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Summary</vt:lpstr>
      <vt:lpstr>Analogue</vt:lpstr>
      <vt:lpstr>ISDN2</vt:lpstr>
      <vt:lpstr>ISDN30</vt:lpstr>
      <vt:lpstr>ADSL</vt:lpstr>
      <vt:lpstr>Order Confirmation</vt:lpstr>
      <vt:lpstr>Rejections</vt:lpstr>
      <vt:lpstr>ADSL!Print_Area</vt:lpstr>
      <vt:lpstr>Analogue!Print_Area</vt:lpstr>
      <vt:lpstr>ISDN2!Print_Area</vt:lpstr>
      <vt:lpstr>ISDN30!Print_Area</vt:lpstr>
      <vt:lpstr>Summary!Print_Area</vt:lpstr>
    </vt:vector>
  </TitlesOfParts>
  <Company>KCOM Group PLC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Fisher</dc:creator>
  <cp:lastModifiedBy>Neil Bant</cp:lastModifiedBy>
  <cp:lastPrinted>2011-10-24T13:41:46Z</cp:lastPrinted>
  <dcterms:created xsi:type="dcterms:W3CDTF">2011-05-26T16:06:54Z</dcterms:created>
  <dcterms:modified xsi:type="dcterms:W3CDTF">2020-03-16T16:26:14Z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f8b509b-beec-49bb-b892-468a46fcb9af_Enabled">
    <vt:lpwstr>True</vt:lpwstr>
  </property>
  <property fmtid="{D5CDD505-2E9C-101B-9397-08002B2CF9AE}" pid="3" name="MSIP_Label_df8b509b-beec-49bb-b892-468a46fcb9af_SiteId">
    <vt:lpwstr>94604d2a-9b0a-4074-a9b8-88f17a2e86c8</vt:lpwstr>
  </property>
  <property fmtid="{D5CDD505-2E9C-101B-9397-08002B2CF9AE}" pid="4" name="MSIP_Label_df8b509b-beec-49bb-b892-468a46fcb9af_Owner">
    <vt:lpwstr>Neil.Bant@kcom.com</vt:lpwstr>
  </property>
  <property fmtid="{D5CDD505-2E9C-101B-9397-08002B2CF9AE}" pid="5" name="MSIP_Label_df8b509b-beec-49bb-b892-468a46fcb9af_SetDate">
    <vt:lpwstr>2020-03-16T16:26:10.1616266Z</vt:lpwstr>
  </property>
  <property fmtid="{D5CDD505-2E9C-101B-9397-08002B2CF9AE}" pid="6" name="MSIP_Label_df8b509b-beec-49bb-b892-468a46fcb9af_Name">
    <vt:lpwstr>Commercial in Confidence</vt:lpwstr>
  </property>
  <property fmtid="{D5CDD505-2E9C-101B-9397-08002B2CF9AE}" pid="7" name="MSIP_Label_df8b509b-beec-49bb-b892-468a46fcb9af_Application">
    <vt:lpwstr>Microsoft Azure Information Protection</vt:lpwstr>
  </property>
  <property fmtid="{D5CDD505-2E9C-101B-9397-08002B2CF9AE}" pid="8" name="MSIP_Label_df8b509b-beec-49bb-b892-468a46fcb9af_ActionId">
    <vt:lpwstr>7b3ca213-20ae-4532-a682-84df90de861a</vt:lpwstr>
  </property>
  <property fmtid="{D5CDD505-2E9C-101B-9397-08002B2CF9AE}" pid="9" name="MSIP_Label_df8b509b-beec-49bb-b892-468a46fcb9af_Extended_MSFT_Method">
    <vt:lpwstr>Automatic</vt:lpwstr>
  </property>
  <property fmtid="{D5CDD505-2E9C-101B-9397-08002B2CF9AE}" pid="10" name="Sensitivity">
    <vt:lpwstr>Commercial in Confidence</vt:lpwstr>
  </property>
</Properties>
</file>